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19-05-16 - PŘÍSTAVBA" sheetId="2" r:id="rId2"/>
  </sheets>
  <definedNames>
    <definedName name="_xlnm.Print_Titles" localSheetId="1">'19-05-16 - PŘÍSTAVBA'!$115:$115</definedName>
    <definedName name="_xlnm.Print_Titles" localSheetId="0">'Rekapitulace stavby'!$85:$85</definedName>
    <definedName name="_xlnm.Print_Area" localSheetId="1">'19-05-16 - PŘÍSTAVBA'!$C$4:$Q$70,'19-05-16 - PŘÍSTAVBA'!$C$76:$Q$100,'19-05-16 - PŘÍSTAVBA'!$C$106:$Q$177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<sst xmlns="http://schemas.openxmlformats.org/spreadsheetml/2006/main" count="869" uniqueCount="241">
  <si>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</si>
  <si>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</si>
  <si>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</si>
  <si>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</si>
  <si>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</si>
  <si>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</si>
  <si>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</si>
  <si>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</si>
  <si>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</si>
  <si>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</si>
  <si>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</si>
  <si>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</si>
  <si>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</si>
  <si>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</si>
  <si>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19-05-16</t>
  </si>
  <si>
    <t>Stavba:</t>
  </si>
  <si>
    <t>PŘÍSTAVBA</t>
  </si>
  <si>
    <t>0,1</t>
  </si>
  <si>
    <t>JKSO:</t>
  </si>
  <si>
    <t>CC-CZ:</t>
  </si>
  <si>
    <t>1</t>
  </si>
  <si>
    <t>Místo:</t>
  </si>
  <si>
    <t xml:space="preserve"> </t>
  </si>
  <si>
    <t>Datum:</t>
  </si>
  <si>
    <t>19.5.2016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</si>
  <si>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</si>
  <si>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</si>
  <si>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</si>
  <si>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</si>
  <si>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</si>
  <si>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</si>
  <si>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</si>
  <si>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</si>
  <si>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</si>
  <si>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</si>
  <si>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</si>
  <si>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</si>
  <si>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</si>
  <si>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</si>
  <si>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</si>
  <si>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</si>
  <si>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</si>
  <si>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</si>
  <si>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</si>
  <si>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</si>
  <si>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</si>
  <si>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</si>
  <si>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</si>
  <si>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</si>
  <si>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</si>
  <si>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</si>
  <si>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</si>
  <si>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</si>
  <si>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</si>
  <si>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</si>
  <si>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</si>
  <si>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</si>
  <si>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</si>
  <si>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</si>
  <si>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</si>
  <si>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</si>
  <si>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</si>
  <si>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</si>
  <si>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</si>
  <si>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</si>
  <si>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</si>
  <si>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</si>
  <si>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</si>
  <si>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</si>
  <si>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</si>
  <si>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</si>
  <si>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</si>
  <si>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</si>
  <si>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</si>
  <si>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</si>
  <si>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</si>
  <si>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{af643b63-15d6-418e-a476-344b1d6486a9}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</si>
  <si>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</si>
  <si>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</si>
  <si>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</si>
  <si>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</si>
  <si>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</si>
  <si>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</si>
  <si>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</si>
  <si>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</si>
  <si>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</si>
  <si>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</si>
  <si>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</si>
  <si>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</si>
  <si>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</si>
  <si>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</si>
  <si>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</si>
  <si>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</si>
  <si>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</si>
  <si>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</si>
  <si>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</si>
  <si>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</si>
  <si>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</si>
  <si>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</si>
  <si>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</si>
  <si>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</si>
  <si>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>2) Ostatní náklady</t>
  </si>
  <si>
    <t>Zařízení staveniště</t>
  </si>
  <si>
    <t>VRN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</si>
  <si>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</si>
  <si>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</si>
  <si>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</si>
  <si>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</si>
  <si>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</si>
  <si>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</si>
  <si>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</si>
  <si>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</si>
  <si>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</si>
  <si>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</si>
  <si>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</si>
  <si>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</si>
  <si>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</si>
  <si>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</si>
  <si>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</si>
  <si>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</si>
  <si>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</si>
  <si>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</si>
  <si>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</si>
  <si>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</si>
  <si>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223418687</t>
  </si>
  <si>
    <t>(17,38*6,00+10,92*5,32)*0,20</t>
  </si>
  <si>
    <t>VV</t>
  </si>
  <si>
    <t>131203101</t>
  </si>
  <si>
    <t>Hloubení jam ručním nebo pneum nářadím v soudržných horninách tř. 3</t>
  </si>
  <si>
    <t>-1630947531</t>
  </si>
  <si>
    <t>0,30*0,30*0,90*22</t>
  </si>
  <si>
    <t>3</t>
  </si>
  <si>
    <t>131203109</t>
  </si>
  <si>
    <t>Příplatek za lepivost u hloubení jam ručním nebo pneum nářadím v hornině tř. 3</t>
  </si>
  <si>
    <t>-1498384019</t>
  </si>
  <si>
    <t>162201102</t>
  </si>
  <si>
    <t>Vodorovné přemístění do 50 m výkopku/sypaniny z horniny tř. 1 až 4</t>
  </si>
  <si>
    <t>-1525401253</t>
  </si>
  <si>
    <t>5</t>
  </si>
  <si>
    <t>171201201</t>
  </si>
  <si>
    <t xml:space="preserve">Uložení sypaniny </t>
  </si>
  <si>
    <t>-1553016134</t>
  </si>
  <si>
    <t>6</t>
  </si>
  <si>
    <t>275313611</t>
  </si>
  <si>
    <t>Základové patky z betonu tř. C 16/20</t>
  </si>
  <si>
    <t>-1582336968</t>
  </si>
  <si>
    <t>7</t>
  </si>
  <si>
    <t>596211112</t>
  </si>
  <si>
    <t>Kladení zámkové dlažby komunikací pro pěší tl 60 mm skupiny A pl do 300 m2</t>
  </si>
  <si>
    <t>m2</t>
  </si>
  <si>
    <t>1110918158</t>
  </si>
  <si>
    <t>17,38*6,00+10,92*5,32</t>
  </si>
  <si>
    <t>8</t>
  </si>
  <si>
    <t>M</t>
  </si>
  <si>
    <t>592450380</t>
  </si>
  <si>
    <t>dlažba zámková H-PROFIL HBB 20x16,5x6 cm přírodní</t>
  </si>
  <si>
    <t>279546746</t>
  </si>
  <si>
    <t>162,374*1,03</t>
  </si>
  <si>
    <t>9</t>
  </si>
  <si>
    <t>451577877</t>
  </si>
  <si>
    <t>Podklad nebo lože pod dlažbu vodorovný nebo do sklonu 1:5 ze štěrkopísku tl do 100 mm</t>
  </si>
  <si>
    <t>1391388848</t>
  </si>
  <si>
    <t>451579877</t>
  </si>
  <si>
    <t>Příplatek ZKD 10 mm tl nad 100 mm u podkladu nebo lože pod dlažbu ze štěrkopísku</t>
  </si>
  <si>
    <t>1310061354</t>
  </si>
  <si>
    <t>11</t>
  </si>
  <si>
    <t>762083122</t>
  </si>
  <si>
    <t>Impregnace řeziva proti dřevokaznému hmyzu, houbám a plísním máčením třída ohrožení 3 a 4</t>
  </si>
  <si>
    <t>16</t>
  </si>
  <si>
    <t>369354397</t>
  </si>
  <si>
    <t>12</t>
  </si>
  <si>
    <t>762332132</t>
  </si>
  <si>
    <t>Montáž vázaných kcí krovů pravidelných z hraněného řeziva průřezové plochy do 224 cm2</t>
  </si>
  <si>
    <t>m</t>
  </si>
  <si>
    <t>2102063677</t>
  </si>
  <si>
    <t>pásky 120/120"</t>
  </si>
  <si>
    <t>1,50*22</t>
  </si>
  <si>
    <t>13</t>
  </si>
  <si>
    <t>762332133</t>
  </si>
  <si>
    <t>Montáž vázaných kcí krovů pravidelných z hraněného řeziva průřezové plochy do 288 cm2</t>
  </si>
  <si>
    <t>1460570578</t>
  </si>
  <si>
    <t xml:space="preserve">"vaznice 160/180"  </t>
  </si>
  <si>
    <t>22,95*2+5,40*2</t>
  </si>
  <si>
    <t>"krokce 120/200"</t>
  </si>
  <si>
    <t>6,40*27+5,80*7</t>
  </si>
  <si>
    <t>"sloupek 160/160"</t>
  </si>
  <si>
    <t>3,30*8+2,20*8+2,90*3+2,10*3</t>
  </si>
  <si>
    <t>Součet</t>
  </si>
  <si>
    <t>14</t>
  </si>
  <si>
    <t>605120110</t>
  </si>
  <si>
    <t>řezivo jehličnaté hranol jakost I nad 120 cm2</t>
  </si>
  <si>
    <t>32</t>
  </si>
  <si>
    <t>1471000188</t>
  </si>
  <si>
    <t>1,50*22*0,12*0,12*1,1</t>
  </si>
  <si>
    <t>(22,95*2+5,40*2)*0,16*0,18*1,1</t>
  </si>
  <si>
    <t>(6,40*27+5,80*7)*0,12*0,20*1,1</t>
  </si>
  <si>
    <t>(3,30*8+2,20*8+2,90*3+2,10*3)*0,16*0,16*1,1</t>
  </si>
  <si>
    <t>762342214</t>
  </si>
  <si>
    <t>Montáž laťování na střechách jednoduchých sklonu do 60° osové vzdálenosti do 360 mm</t>
  </si>
  <si>
    <t>1199709468</t>
  </si>
  <si>
    <t>22,95*6,40+5,40*5,80</t>
  </si>
  <si>
    <t>605141140</t>
  </si>
  <si>
    <t>řezivo jehličnaté,střešní latě impregnované dl 3 - 5 m</t>
  </si>
  <si>
    <t>1634634165</t>
  </si>
  <si>
    <t>"latě 40/60mm"</t>
  </si>
  <si>
    <t>(22,95*26+5,40*5,80*22)*0,04*0,06*1,1</t>
  </si>
  <si>
    <t>17</t>
  </si>
  <si>
    <t>762395000</t>
  </si>
  <si>
    <t>Spojovací prostředky pro montáž krovu, bednění, laťování, světlíky, klíny</t>
  </si>
  <si>
    <t>-442383247</t>
  </si>
  <si>
    <t>9,614+3,394</t>
  </si>
  <si>
    <t>18</t>
  </si>
  <si>
    <t>998762201</t>
  </si>
  <si>
    <t>Přesun hmot procentní pro kce tesařské v objektech v do 6 m</t>
  </si>
  <si>
    <t>%</t>
  </si>
  <si>
    <t>-987423497</t>
  </si>
  <si>
    <t>19</t>
  </si>
  <si>
    <t>76631111R</t>
  </si>
  <si>
    <t>D+M dřevěného venkovního zábradlí, vč. povrchové úpravy</t>
  </si>
  <si>
    <t>-631136253</t>
  </si>
  <si>
    <t>(6,00+17,38+5,32+10,92+5,32)-3,66</t>
  </si>
  <si>
    <t>20</t>
  </si>
  <si>
    <t>767391112</t>
  </si>
  <si>
    <t>Montáž krytin střech plechových tvarovaných šroubováním</t>
  </si>
  <si>
    <t>-614622855</t>
  </si>
  <si>
    <t>138387270</t>
  </si>
  <si>
    <t>plech vlnitý pozinkovaný 0,80 x 800 x 2000 mm</t>
  </si>
  <si>
    <t>t</t>
  </si>
  <si>
    <t>124434179</t>
  </si>
  <si>
    <t>178,20*8,15*1,1/1000</t>
  </si>
  <si>
    <t>22</t>
  </si>
  <si>
    <t>998767201</t>
  </si>
  <si>
    <t>Přesun hmot procentní pro zámečnické konstrukce v objektech v do 6 m</t>
  </si>
  <si>
    <t>-1236426525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</si>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</sst>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74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4" fillId="0" borderId="20" xfId="0" applyNumberFormat="1" applyFont="1" applyBorder="1" applyAlignment="1">
      <alignment/>
    </xf>
    <xf numFmtId="174" fontId="94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75" fillId="0" borderId="33" xfId="0" applyFont="1" applyBorder="1" applyAlignment="1">
      <alignment horizontal="left" vertical="center"/>
    </xf>
    <xf numFmtId="174" fontId="75" fillId="0" borderId="0" xfId="0" applyNumberFormat="1" applyFont="1" applyBorder="1" applyAlignment="1">
      <alignment vertical="center"/>
    </xf>
    <xf numFmtId="174" fontId="75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5" fontId="79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5" fillId="0" borderId="33" xfId="0" applyFont="1" applyBorder="1" applyAlignment="1" applyProtection="1">
      <alignment horizontal="center" vertical="center"/>
      <protection locked="0"/>
    </xf>
    <xf numFmtId="49" fontId="95" fillId="0" borderId="33" xfId="0" applyNumberFormat="1" applyFont="1" applyBorder="1" applyAlignment="1" applyProtection="1">
      <alignment horizontal="left" vertical="center" wrapText="1"/>
      <protection locked="0"/>
    </xf>
    <xf numFmtId="0" fontId="95" fillId="0" borderId="33" xfId="0" applyFont="1" applyBorder="1" applyAlignment="1" applyProtection="1">
      <alignment horizontal="center" vertical="center" wrapText="1"/>
      <protection locked="0"/>
    </xf>
    <xf numFmtId="175" fontId="95" fillId="0" borderId="33" xfId="0" applyNumberFormat="1" applyFont="1" applyBorder="1" applyAlignment="1" applyProtection="1">
      <alignment vertical="center"/>
      <protection locked="0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75" fillId="0" borderId="25" xfId="0" applyFont="1" applyBorder="1" applyAlignment="1">
      <alignment horizontal="center" vertical="center"/>
    </xf>
    <xf numFmtId="174" fontId="75" fillId="0" borderId="25" xfId="0" applyNumberFormat="1" applyFont="1" applyBorder="1" applyAlignment="1">
      <alignment vertical="center"/>
    </xf>
    <xf numFmtId="174" fontId="75" fillId="0" borderId="26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77" fillId="0" borderId="0" xfId="0" applyNumberFormat="1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9" fillId="0" borderId="2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95" fillId="0" borderId="33" xfId="0" applyFont="1" applyBorder="1" applyAlignment="1" applyProtection="1">
      <alignment horizontal="left" vertical="center" wrapText="1"/>
      <protection locked="0"/>
    </xf>
    <xf numFmtId="0" fontId="95" fillId="0" borderId="33" xfId="0" applyFont="1" applyBorder="1" applyAlignment="1" applyProtection="1">
      <alignment vertical="center"/>
      <protection locked="0"/>
    </xf>
    <xf numFmtId="4" fontId="95" fillId="0" borderId="33" xfId="0" applyNumberFormat="1" applyFont="1" applyBorder="1" applyAlignment="1" applyProtection="1">
      <alignment vertical="center"/>
      <protection locked="0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4" fontId="8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/>
    </xf>
    <xf numFmtId="4" fontId="77" fillId="0" borderId="25" xfId="0" applyNumberFormat="1" applyFont="1" applyBorder="1" applyAlignment="1">
      <alignment/>
    </xf>
    <xf numFmtId="4" fontId="77" fillId="0" borderId="25" xfId="0" applyNumberFormat="1" applyFont="1" applyBorder="1" applyAlignment="1">
      <alignment vertical="center"/>
    </xf>
    <xf numFmtId="4" fontId="77" fillId="0" borderId="31" xfId="0" applyNumberFormat="1" applyFont="1" applyBorder="1" applyAlignment="1">
      <alignment/>
    </xf>
    <xf numFmtId="4" fontId="77" fillId="0" borderId="31" xfId="0" applyNumberFormat="1" applyFont="1" applyBorder="1" applyAlignment="1">
      <alignment vertical="center"/>
    </xf>
    <xf numFmtId="4" fontId="76" fillId="0" borderId="20" xfId="0" applyNumberFormat="1" applyFont="1" applyBorder="1" applyAlignment="1">
      <alignment/>
    </xf>
    <xf numFmtId="4" fontId="76" fillId="0" borderId="20" xfId="0" applyNumberFormat="1" applyFont="1" applyBorder="1" applyAlignment="1">
      <alignment vertical="center"/>
    </xf>
    <xf numFmtId="0" fontId="98" fillId="0" borderId="0" xfId="36" applyFont="1" applyAlignment="1">
      <alignment horizontal="center"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0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91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07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7A918.tmp" descr="C:\KROSplusData\System\Temp\rad7A91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107F.tmp" descr="C:\KROSplusData\System\Temp\rad710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53" t="s">
        <v>0</v>
      </c>
      <c r="B1" s="254"/>
      <c r="C1" s="254"/>
      <c r="D1" s="255" t="s">
        <v>1</v>
      </c>
      <c r="E1" s="254"/>
      <c r="F1" s="254"/>
      <c r="G1" s="254"/>
      <c r="H1" s="254"/>
      <c r="I1" s="254"/>
      <c r="J1" s="254"/>
      <c r="K1" s="256" t="s">
        <v>234</v>
      </c>
      <c r="L1" s="256"/>
      <c r="M1" s="256"/>
      <c r="N1" s="256"/>
      <c r="O1" s="256"/>
      <c r="P1" s="256"/>
      <c r="Q1" s="256"/>
      <c r="R1" s="256"/>
      <c r="S1" s="256"/>
      <c r="T1" s="254"/>
      <c r="U1" s="254"/>
      <c r="V1" s="254"/>
      <c r="W1" s="256" t="s">
        <v>235</v>
      </c>
      <c r="X1" s="256"/>
      <c r="Y1" s="256"/>
      <c r="Z1" s="256"/>
      <c r="AA1" s="256"/>
      <c r="AB1" s="256"/>
      <c r="AC1" s="256"/>
      <c r="AD1" s="256"/>
      <c r="AE1" s="256"/>
      <c r="AF1" s="256"/>
      <c r="AG1" s="254"/>
      <c r="AH1" s="25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R2" s="210" t="s">
        <v>6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78" t="s">
        <v>10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2"/>
      <c r="AS4" s="23" t="s">
        <v>11</v>
      </c>
      <c r="BS4" s="16" t="s">
        <v>12</v>
      </c>
    </row>
    <row r="5" spans="2:71" ht="14.25" customHeight="1">
      <c r="B5" s="20"/>
      <c r="C5" s="21"/>
      <c r="D5" s="24" t="s">
        <v>13</v>
      </c>
      <c r="E5" s="21"/>
      <c r="F5" s="21"/>
      <c r="G5" s="21"/>
      <c r="H5" s="21"/>
      <c r="I5" s="21"/>
      <c r="J5" s="21"/>
      <c r="K5" s="180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1"/>
      <c r="AQ5" s="22"/>
      <c r="BS5" s="16" t="s">
        <v>7</v>
      </c>
    </row>
    <row r="6" spans="2:71" ht="36.75" customHeight="1">
      <c r="B6" s="20"/>
      <c r="C6" s="21"/>
      <c r="D6" s="26" t="s">
        <v>15</v>
      </c>
      <c r="E6" s="21"/>
      <c r="F6" s="21"/>
      <c r="G6" s="21"/>
      <c r="H6" s="21"/>
      <c r="I6" s="21"/>
      <c r="J6" s="21"/>
      <c r="K6" s="181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1"/>
      <c r="AQ6" s="22"/>
      <c r="BS6" s="16" t="s">
        <v>17</v>
      </c>
    </row>
    <row r="7" spans="2:71" ht="14.25" customHeight="1">
      <c r="B7" s="20"/>
      <c r="C7" s="21"/>
      <c r="D7" s="27" t="s">
        <v>18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19</v>
      </c>
      <c r="AL7" s="21"/>
      <c r="AM7" s="21"/>
      <c r="AN7" s="25" t="s">
        <v>3</v>
      </c>
      <c r="AO7" s="21"/>
      <c r="AP7" s="21"/>
      <c r="AQ7" s="22"/>
      <c r="BS7" s="16" t="s">
        <v>20</v>
      </c>
    </row>
    <row r="8" spans="2:71" ht="14.25" customHeight="1">
      <c r="B8" s="20"/>
      <c r="C8" s="21"/>
      <c r="D8" s="27" t="s">
        <v>21</v>
      </c>
      <c r="E8" s="21"/>
      <c r="F8" s="21"/>
      <c r="G8" s="21"/>
      <c r="H8" s="21"/>
      <c r="I8" s="21"/>
      <c r="J8" s="21"/>
      <c r="K8" s="25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23</v>
      </c>
      <c r="AL8" s="21"/>
      <c r="AM8" s="21"/>
      <c r="AN8" s="25" t="s">
        <v>24</v>
      </c>
      <c r="AO8" s="21"/>
      <c r="AP8" s="21"/>
      <c r="AQ8" s="22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26</v>
      </c>
    </row>
    <row r="10" spans="2:71" ht="14.25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3</v>
      </c>
      <c r="AO10" s="21"/>
      <c r="AP10" s="21"/>
      <c r="AQ10" s="22"/>
      <c r="BS10" s="16" t="s">
        <v>17</v>
      </c>
    </row>
    <row r="11" spans="2:71" ht="18" customHeight="1">
      <c r="B11" s="20"/>
      <c r="C11" s="21"/>
      <c r="D11" s="21"/>
      <c r="E11" s="25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29</v>
      </c>
      <c r="AL11" s="21"/>
      <c r="AM11" s="21"/>
      <c r="AN11" s="25" t="s">
        <v>3</v>
      </c>
      <c r="AO11" s="21"/>
      <c r="AP11" s="21"/>
      <c r="AQ11" s="22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17</v>
      </c>
    </row>
    <row r="13" spans="2:71" ht="14.25" customHeight="1">
      <c r="B13" s="20"/>
      <c r="C13" s="21"/>
      <c r="D13" s="27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3</v>
      </c>
      <c r="AO13" s="21"/>
      <c r="AP13" s="21"/>
      <c r="AQ13" s="22"/>
      <c r="BS13" s="16" t="s">
        <v>17</v>
      </c>
    </row>
    <row r="14" spans="2:71" ht="15">
      <c r="B14" s="20"/>
      <c r="C14" s="21"/>
      <c r="D14" s="21"/>
      <c r="E14" s="25" t="s">
        <v>22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29</v>
      </c>
      <c r="AL14" s="21"/>
      <c r="AM14" s="21"/>
      <c r="AN14" s="25" t="s">
        <v>3</v>
      </c>
      <c r="AO14" s="21"/>
      <c r="AP14" s="21"/>
      <c r="AQ14" s="22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2:71" ht="14.25" customHeight="1">
      <c r="B16" s="20"/>
      <c r="C16" s="21"/>
      <c r="D16" s="27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</v>
      </c>
      <c r="AO16" s="21"/>
      <c r="AP16" s="21"/>
      <c r="AQ16" s="22"/>
      <c r="BS16" s="16" t="s">
        <v>4</v>
      </c>
    </row>
    <row r="17" spans="2:71" ht="18" customHeight="1">
      <c r="B17" s="20"/>
      <c r="C17" s="21"/>
      <c r="D17" s="21"/>
      <c r="E17" s="25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29</v>
      </c>
      <c r="AL17" s="21"/>
      <c r="AM17" s="21"/>
      <c r="AN17" s="25" t="s">
        <v>3</v>
      </c>
      <c r="AO17" s="21"/>
      <c r="AP17" s="21"/>
      <c r="AQ17" s="22"/>
      <c r="BS17" s="16" t="s">
        <v>32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7</v>
      </c>
    </row>
    <row r="19" spans="2:71" ht="14.25" customHeight="1">
      <c r="B19" s="20"/>
      <c r="C19" s="21"/>
      <c r="D19" s="27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3</v>
      </c>
      <c r="AO19" s="21"/>
      <c r="AP19" s="21"/>
      <c r="AQ19" s="22"/>
      <c r="BS19" s="16" t="s">
        <v>7</v>
      </c>
    </row>
    <row r="20" spans="2:43" ht="18" customHeight="1">
      <c r="B20" s="20"/>
      <c r="C20" s="21"/>
      <c r="D20" s="21"/>
      <c r="E20" s="25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29</v>
      </c>
      <c r="AL20" s="21"/>
      <c r="AM20" s="21"/>
      <c r="AN20" s="25" t="s">
        <v>3</v>
      </c>
      <c r="AO20" s="21"/>
      <c r="AP20" s="21"/>
      <c r="AQ20" s="22"/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43" ht="15">
      <c r="B22" s="20"/>
      <c r="C22" s="21"/>
      <c r="D22" s="27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43" ht="22.5" customHeight="1">
      <c r="B23" s="20"/>
      <c r="C23" s="21"/>
      <c r="D23" s="21"/>
      <c r="E23" s="182" t="s">
        <v>3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1"/>
      <c r="AP23" s="21"/>
      <c r="AQ23" s="22"/>
    </row>
    <row r="24" spans="2:43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43" ht="6.75" customHeight="1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43" ht="14.25" customHeight="1">
      <c r="B26" s="20"/>
      <c r="C26" s="21"/>
      <c r="D26" s="29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83">
        <f>ROUND(AG87,2)</f>
        <v>394364.71</v>
      </c>
      <c r="AL26" s="179"/>
      <c r="AM26" s="179"/>
      <c r="AN26" s="179"/>
      <c r="AO26" s="179"/>
      <c r="AP26" s="21"/>
      <c r="AQ26" s="22"/>
    </row>
    <row r="27" spans="2:43" ht="14.25" customHeight="1">
      <c r="B27" s="20"/>
      <c r="C27" s="21"/>
      <c r="D27" s="29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83">
        <f>ROUND(AG90,2)</f>
        <v>0</v>
      </c>
      <c r="AL27" s="179"/>
      <c r="AM27" s="179"/>
      <c r="AN27" s="179"/>
      <c r="AO27" s="179"/>
      <c r="AP27" s="21"/>
      <c r="AQ27" s="22"/>
    </row>
    <row r="28" spans="2:43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5" customHeight="1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4">
        <f>ROUND(AK26+AK27,2)</f>
        <v>394364.71</v>
      </c>
      <c r="AL29" s="185"/>
      <c r="AM29" s="185"/>
      <c r="AN29" s="185"/>
      <c r="AO29" s="185"/>
      <c r="AP29" s="31"/>
      <c r="AQ29" s="32"/>
    </row>
    <row r="30" spans="2:43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25" customHeight="1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86">
        <v>0.21</v>
      </c>
      <c r="M31" s="187"/>
      <c r="N31" s="187"/>
      <c r="O31" s="187"/>
      <c r="P31" s="36"/>
      <c r="Q31" s="36"/>
      <c r="R31" s="36"/>
      <c r="S31" s="36"/>
      <c r="T31" s="39" t="s">
        <v>40</v>
      </c>
      <c r="U31" s="36"/>
      <c r="V31" s="36"/>
      <c r="W31" s="188">
        <f>ROUND(AZ87+SUM(CD91:CD91),2)</f>
        <v>394364.71</v>
      </c>
      <c r="X31" s="187"/>
      <c r="Y31" s="187"/>
      <c r="Z31" s="187"/>
      <c r="AA31" s="187"/>
      <c r="AB31" s="187"/>
      <c r="AC31" s="187"/>
      <c r="AD31" s="187"/>
      <c r="AE31" s="187"/>
      <c r="AF31" s="36"/>
      <c r="AG31" s="36"/>
      <c r="AH31" s="36"/>
      <c r="AI31" s="36"/>
      <c r="AJ31" s="36"/>
      <c r="AK31" s="188">
        <f>ROUND(AV87+SUM(BY91:BY91),2)</f>
        <v>82816.59</v>
      </c>
      <c r="AL31" s="187"/>
      <c r="AM31" s="187"/>
      <c r="AN31" s="187"/>
      <c r="AO31" s="187"/>
      <c r="AP31" s="36"/>
      <c r="AQ31" s="40"/>
    </row>
    <row r="32" spans="2:43" s="2" customFormat="1" ht="14.25" customHeight="1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86">
        <v>0.15</v>
      </c>
      <c r="M32" s="187"/>
      <c r="N32" s="187"/>
      <c r="O32" s="187"/>
      <c r="P32" s="36"/>
      <c r="Q32" s="36"/>
      <c r="R32" s="36"/>
      <c r="S32" s="36"/>
      <c r="T32" s="39" t="s">
        <v>40</v>
      </c>
      <c r="U32" s="36"/>
      <c r="V32" s="36"/>
      <c r="W32" s="188">
        <f>ROUND(BA87+SUM(CE91:CE91),2)</f>
        <v>0</v>
      </c>
      <c r="X32" s="187"/>
      <c r="Y32" s="187"/>
      <c r="Z32" s="187"/>
      <c r="AA32" s="187"/>
      <c r="AB32" s="187"/>
      <c r="AC32" s="187"/>
      <c r="AD32" s="187"/>
      <c r="AE32" s="187"/>
      <c r="AF32" s="36"/>
      <c r="AG32" s="36"/>
      <c r="AH32" s="36"/>
      <c r="AI32" s="36"/>
      <c r="AJ32" s="36"/>
      <c r="AK32" s="188">
        <f>ROUND(AW87+SUM(BZ91:BZ91),2)</f>
        <v>0</v>
      </c>
      <c r="AL32" s="187"/>
      <c r="AM32" s="187"/>
      <c r="AN32" s="187"/>
      <c r="AO32" s="187"/>
      <c r="AP32" s="36"/>
      <c r="AQ32" s="40"/>
    </row>
    <row r="33" spans="2:43" s="2" customFormat="1" ht="14.25" customHeight="1" hidden="1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86">
        <v>0.21</v>
      </c>
      <c r="M33" s="187"/>
      <c r="N33" s="187"/>
      <c r="O33" s="187"/>
      <c r="P33" s="36"/>
      <c r="Q33" s="36"/>
      <c r="R33" s="36"/>
      <c r="S33" s="36"/>
      <c r="T33" s="39" t="s">
        <v>40</v>
      </c>
      <c r="U33" s="36"/>
      <c r="V33" s="36"/>
      <c r="W33" s="188">
        <f>ROUND(BB87+SUM(CF91:CF91),2)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8">
        <v>0</v>
      </c>
      <c r="AL33" s="187"/>
      <c r="AM33" s="187"/>
      <c r="AN33" s="187"/>
      <c r="AO33" s="187"/>
      <c r="AP33" s="36"/>
      <c r="AQ33" s="40"/>
    </row>
    <row r="34" spans="2:43" s="2" customFormat="1" ht="14.25" customHeight="1" hidden="1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86">
        <v>0.15</v>
      </c>
      <c r="M34" s="187"/>
      <c r="N34" s="187"/>
      <c r="O34" s="187"/>
      <c r="P34" s="36"/>
      <c r="Q34" s="36"/>
      <c r="R34" s="36"/>
      <c r="S34" s="36"/>
      <c r="T34" s="39" t="s">
        <v>40</v>
      </c>
      <c r="U34" s="36"/>
      <c r="V34" s="36"/>
      <c r="W34" s="188">
        <f>ROUND(BC87+SUM(CG91:CG91),2)</f>
        <v>0</v>
      </c>
      <c r="X34" s="187"/>
      <c r="Y34" s="187"/>
      <c r="Z34" s="187"/>
      <c r="AA34" s="187"/>
      <c r="AB34" s="187"/>
      <c r="AC34" s="187"/>
      <c r="AD34" s="187"/>
      <c r="AE34" s="187"/>
      <c r="AF34" s="36"/>
      <c r="AG34" s="36"/>
      <c r="AH34" s="36"/>
      <c r="AI34" s="36"/>
      <c r="AJ34" s="36"/>
      <c r="AK34" s="188">
        <v>0</v>
      </c>
      <c r="AL34" s="187"/>
      <c r="AM34" s="187"/>
      <c r="AN34" s="187"/>
      <c r="AO34" s="187"/>
      <c r="AP34" s="36"/>
      <c r="AQ34" s="40"/>
    </row>
    <row r="35" spans="2:43" s="2" customFormat="1" ht="14.25" customHeight="1" hidden="1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86">
        <v>0</v>
      </c>
      <c r="M35" s="187"/>
      <c r="N35" s="187"/>
      <c r="O35" s="187"/>
      <c r="P35" s="36"/>
      <c r="Q35" s="36"/>
      <c r="R35" s="36"/>
      <c r="S35" s="36"/>
      <c r="T35" s="39" t="s">
        <v>40</v>
      </c>
      <c r="U35" s="36"/>
      <c r="V35" s="36"/>
      <c r="W35" s="188">
        <f>ROUND(BD87+SUM(CH91:CH91),2)</f>
        <v>0</v>
      </c>
      <c r="X35" s="187"/>
      <c r="Y35" s="187"/>
      <c r="Z35" s="187"/>
      <c r="AA35" s="187"/>
      <c r="AB35" s="187"/>
      <c r="AC35" s="187"/>
      <c r="AD35" s="187"/>
      <c r="AE35" s="187"/>
      <c r="AF35" s="36"/>
      <c r="AG35" s="36"/>
      <c r="AH35" s="36"/>
      <c r="AI35" s="36"/>
      <c r="AJ35" s="36"/>
      <c r="AK35" s="188">
        <v>0</v>
      </c>
      <c r="AL35" s="187"/>
      <c r="AM35" s="187"/>
      <c r="AN35" s="187"/>
      <c r="AO35" s="187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89" t="s">
        <v>47</v>
      </c>
      <c r="Y37" s="190"/>
      <c r="Z37" s="190"/>
      <c r="AA37" s="190"/>
      <c r="AB37" s="190"/>
      <c r="AC37" s="43"/>
      <c r="AD37" s="43"/>
      <c r="AE37" s="43"/>
      <c r="AF37" s="43"/>
      <c r="AG37" s="43"/>
      <c r="AH37" s="43"/>
      <c r="AI37" s="43"/>
      <c r="AJ37" s="43"/>
      <c r="AK37" s="191">
        <f>SUM(AK29:AK35)</f>
        <v>477181.30000000005</v>
      </c>
      <c r="AL37" s="190"/>
      <c r="AM37" s="190"/>
      <c r="AN37" s="190"/>
      <c r="AO37" s="192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ht="13.5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ht="13.5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ht="13.5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ht="13.5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ht="13.5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ht="13.5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ht="13.5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ht="13.5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ht="13.5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ht="13.5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ht="13.5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ht="13.5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ht="13.5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ht="13.5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8" t="s">
        <v>54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2"/>
    </row>
    <row r="77" spans="2:43" s="3" customFormat="1" ht="14.2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19-05-16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4" t="str">
        <f>K6</f>
        <v>PŘÍSTAVBA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7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23</v>
      </c>
      <c r="AJ80" s="31"/>
      <c r="AK80" s="31"/>
      <c r="AL80" s="31"/>
      <c r="AM80" s="68" t="str">
        <f>IF(AN8="","",AN8)</f>
        <v>19.5.2016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7" t="s">
        <v>27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31</v>
      </c>
      <c r="AJ82" s="31"/>
      <c r="AK82" s="31"/>
      <c r="AL82" s="31"/>
      <c r="AM82" s="196" t="str">
        <f>IF(E17="","",E17)</f>
        <v> </v>
      </c>
      <c r="AN82" s="193"/>
      <c r="AO82" s="193"/>
      <c r="AP82" s="193"/>
      <c r="AQ82" s="32"/>
      <c r="AS82" s="197" t="s">
        <v>55</v>
      </c>
      <c r="AT82" s="19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7" t="s">
        <v>30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33</v>
      </c>
      <c r="AJ83" s="31"/>
      <c r="AK83" s="31"/>
      <c r="AL83" s="31"/>
      <c r="AM83" s="196" t="str">
        <f>IF(E20="","",E20)</f>
        <v> </v>
      </c>
      <c r="AN83" s="193"/>
      <c r="AO83" s="193"/>
      <c r="AP83" s="193"/>
      <c r="AQ83" s="32"/>
      <c r="AS83" s="199"/>
      <c r="AT83" s="193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9"/>
      <c r="AT84" s="193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00" t="s">
        <v>56</v>
      </c>
      <c r="D85" s="201"/>
      <c r="E85" s="201"/>
      <c r="F85" s="201"/>
      <c r="G85" s="201"/>
      <c r="H85" s="70"/>
      <c r="I85" s="202" t="s">
        <v>57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58</v>
      </c>
      <c r="AH85" s="201"/>
      <c r="AI85" s="201"/>
      <c r="AJ85" s="201"/>
      <c r="AK85" s="201"/>
      <c r="AL85" s="201"/>
      <c r="AM85" s="201"/>
      <c r="AN85" s="202" t="s">
        <v>59</v>
      </c>
      <c r="AO85" s="201"/>
      <c r="AP85" s="203"/>
      <c r="AQ85" s="32"/>
      <c r="AS85" s="71" t="s">
        <v>60</v>
      </c>
      <c r="AT85" s="72" t="s">
        <v>61</v>
      </c>
      <c r="AU85" s="72" t="s">
        <v>62</v>
      </c>
      <c r="AV85" s="72" t="s">
        <v>63</v>
      </c>
      <c r="AW85" s="72" t="s">
        <v>64</v>
      </c>
      <c r="AX85" s="72" t="s">
        <v>65</v>
      </c>
      <c r="AY85" s="72" t="s">
        <v>66</v>
      </c>
      <c r="AZ85" s="72" t="s">
        <v>67</v>
      </c>
      <c r="BA85" s="72" t="s">
        <v>68</v>
      </c>
      <c r="BB85" s="72" t="s">
        <v>69</v>
      </c>
      <c r="BC85" s="72" t="s">
        <v>70</v>
      </c>
      <c r="BD85" s="73" t="s">
        <v>71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72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7">
        <f>ROUND(AG88,2)</f>
        <v>394364.71</v>
      </c>
      <c r="AH87" s="207"/>
      <c r="AI87" s="207"/>
      <c r="AJ87" s="207"/>
      <c r="AK87" s="207"/>
      <c r="AL87" s="207"/>
      <c r="AM87" s="207"/>
      <c r="AN87" s="208">
        <f>SUM(AG87,AT87)</f>
        <v>477181.30000000005</v>
      </c>
      <c r="AO87" s="208"/>
      <c r="AP87" s="208"/>
      <c r="AQ87" s="66"/>
      <c r="AS87" s="77">
        <f>ROUND(AS88,2)</f>
        <v>7732.64</v>
      </c>
      <c r="AT87" s="78">
        <f>ROUND(SUM(AV87:AW87),2)</f>
        <v>82816.59</v>
      </c>
      <c r="AU87" s="79">
        <f>ROUND(AU88,5)</f>
        <v>501.52552</v>
      </c>
      <c r="AV87" s="78">
        <f>ROUND(AZ87*L31,2)</f>
        <v>82816.59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394364.71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73</v>
      </c>
      <c r="BT87" s="81" t="s">
        <v>74</v>
      </c>
      <c r="BV87" s="81" t="s">
        <v>75</v>
      </c>
      <c r="BW87" s="81" t="s">
        <v>76</v>
      </c>
      <c r="BX87" s="81" t="s">
        <v>77</v>
      </c>
    </row>
    <row r="88" spans="1:76" s="5" customFormat="1" ht="27" customHeight="1">
      <c r="A88" s="252" t="s">
        <v>236</v>
      </c>
      <c r="B88" s="82"/>
      <c r="C88" s="83"/>
      <c r="D88" s="206" t="s">
        <v>14</v>
      </c>
      <c r="E88" s="205"/>
      <c r="F88" s="205"/>
      <c r="G88" s="205"/>
      <c r="H88" s="205"/>
      <c r="I88" s="84"/>
      <c r="J88" s="206" t="s">
        <v>16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4">
        <f>'19-05-16 - PŘÍSTAVBA'!M29</f>
        <v>394364.71</v>
      </c>
      <c r="AH88" s="205"/>
      <c r="AI88" s="205"/>
      <c r="AJ88" s="205"/>
      <c r="AK88" s="205"/>
      <c r="AL88" s="205"/>
      <c r="AM88" s="205"/>
      <c r="AN88" s="204">
        <f>SUM(AG88,AT88)</f>
        <v>477181.30000000005</v>
      </c>
      <c r="AO88" s="205"/>
      <c r="AP88" s="205"/>
      <c r="AQ88" s="85"/>
      <c r="AS88" s="86">
        <f>'19-05-16 - PŘÍSTAVBA'!M27</f>
        <v>7732.64</v>
      </c>
      <c r="AT88" s="87">
        <f>ROUND(SUM(AV88:AW88),2)</f>
        <v>82816.59</v>
      </c>
      <c r="AU88" s="88">
        <f>'19-05-16 - PŘÍSTAVBA'!W116</f>
        <v>501.525524</v>
      </c>
      <c r="AV88" s="87">
        <f>'19-05-16 - PŘÍSTAVBA'!M31</f>
        <v>82816.59</v>
      </c>
      <c r="AW88" s="87">
        <f>'19-05-16 - PŘÍSTAVBA'!M32</f>
        <v>0</v>
      </c>
      <c r="AX88" s="87">
        <f>'19-05-16 - PŘÍSTAVBA'!M33</f>
        <v>0</v>
      </c>
      <c r="AY88" s="87">
        <f>'19-05-16 - PŘÍSTAVBA'!M34</f>
        <v>0</v>
      </c>
      <c r="AZ88" s="87">
        <f>'19-05-16 - PŘÍSTAVBA'!H31</f>
        <v>394364.71</v>
      </c>
      <c r="BA88" s="87">
        <f>'19-05-16 - PŘÍSTAVBA'!H32</f>
        <v>0</v>
      </c>
      <c r="BB88" s="87">
        <f>'19-05-16 - PŘÍSTAVBA'!H33</f>
        <v>0</v>
      </c>
      <c r="BC88" s="87">
        <f>'19-05-16 - PŘÍSTAVBA'!H34</f>
        <v>0</v>
      </c>
      <c r="BD88" s="89">
        <f>'19-05-16 - PŘÍSTAVBA'!H35</f>
        <v>0</v>
      </c>
      <c r="BT88" s="90" t="s">
        <v>20</v>
      </c>
      <c r="BU88" s="90" t="s">
        <v>78</v>
      </c>
      <c r="BV88" s="90" t="s">
        <v>75</v>
      </c>
      <c r="BW88" s="90" t="s">
        <v>76</v>
      </c>
      <c r="BX88" s="90" t="s">
        <v>77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0"/>
      <c r="C90" s="75" t="s">
        <v>79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08">
        <v>0</v>
      </c>
      <c r="AH90" s="193"/>
      <c r="AI90" s="193"/>
      <c r="AJ90" s="193"/>
      <c r="AK90" s="193"/>
      <c r="AL90" s="193"/>
      <c r="AM90" s="193"/>
      <c r="AN90" s="208">
        <v>0</v>
      </c>
      <c r="AO90" s="193"/>
      <c r="AP90" s="193"/>
      <c r="AQ90" s="32"/>
      <c r="AS90" s="71" t="s">
        <v>80</v>
      </c>
      <c r="AT90" s="72" t="s">
        <v>81</v>
      </c>
      <c r="AU90" s="72" t="s">
        <v>38</v>
      </c>
      <c r="AV90" s="73" t="s">
        <v>61</v>
      </c>
    </row>
    <row r="91" spans="2:48" s="1" customFormat="1" ht="10.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2"/>
      <c r="AS91" s="91"/>
      <c r="AT91" s="51"/>
      <c r="AU91" s="51"/>
      <c r="AV91" s="53"/>
    </row>
    <row r="92" spans="2:43" s="1" customFormat="1" ht="30" customHeight="1">
      <c r="B92" s="30"/>
      <c r="C92" s="92" t="s">
        <v>82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209">
        <f>ROUND(AG87+AG90,2)</f>
        <v>394364.71</v>
      </c>
      <c r="AH92" s="209"/>
      <c r="AI92" s="209"/>
      <c r="AJ92" s="209"/>
      <c r="AK92" s="209"/>
      <c r="AL92" s="209"/>
      <c r="AM92" s="209"/>
      <c r="AN92" s="209">
        <f>AN87+AN90</f>
        <v>477181.30000000005</v>
      </c>
      <c r="AO92" s="209"/>
      <c r="AP92" s="209"/>
      <c r="AQ92" s="32"/>
    </row>
    <row r="93" spans="2:43" s="1" customFormat="1" ht="6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6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9-05-16 - PŘÍSTAVBA'!C2" tooltip="19-05-16 - PŘÍSTAVBA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57"/>
      <c r="B1" s="254"/>
      <c r="C1" s="254"/>
      <c r="D1" s="255" t="s">
        <v>1</v>
      </c>
      <c r="E1" s="254"/>
      <c r="F1" s="256" t="s">
        <v>237</v>
      </c>
      <c r="G1" s="256"/>
      <c r="H1" s="258" t="s">
        <v>238</v>
      </c>
      <c r="I1" s="258"/>
      <c r="J1" s="258"/>
      <c r="K1" s="258"/>
      <c r="L1" s="256" t="s">
        <v>239</v>
      </c>
      <c r="M1" s="254"/>
      <c r="N1" s="254"/>
      <c r="O1" s="255" t="s">
        <v>83</v>
      </c>
      <c r="P1" s="254"/>
      <c r="Q1" s="254"/>
      <c r="R1" s="254"/>
      <c r="S1" s="256" t="s">
        <v>240</v>
      </c>
      <c r="T1" s="256"/>
      <c r="U1" s="257"/>
      <c r="V1" s="25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210" t="s">
        <v>6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16" t="s">
        <v>76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84</v>
      </c>
    </row>
    <row r="4" spans="2:46" ht="36.75" customHeight="1">
      <c r="B4" s="20"/>
      <c r="C4" s="178" t="s">
        <v>85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s="1" customFormat="1" ht="32.25" customHeight="1">
      <c r="B6" s="30"/>
      <c r="C6" s="31"/>
      <c r="D6" s="26" t="s">
        <v>15</v>
      </c>
      <c r="E6" s="31"/>
      <c r="F6" s="181" t="s">
        <v>16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31"/>
      <c r="R6" s="32"/>
    </row>
    <row r="7" spans="2:18" s="1" customFormat="1" ht="14.25" customHeight="1">
      <c r="B7" s="30"/>
      <c r="C7" s="31"/>
      <c r="D7" s="27" t="s">
        <v>18</v>
      </c>
      <c r="E7" s="31"/>
      <c r="F7" s="25" t="s">
        <v>3</v>
      </c>
      <c r="G7" s="31"/>
      <c r="H7" s="31"/>
      <c r="I7" s="31"/>
      <c r="J7" s="31"/>
      <c r="K7" s="31"/>
      <c r="L7" s="31"/>
      <c r="M7" s="27" t="s">
        <v>19</v>
      </c>
      <c r="N7" s="31"/>
      <c r="O7" s="25" t="s">
        <v>3</v>
      </c>
      <c r="P7" s="31"/>
      <c r="Q7" s="31"/>
      <c r="R7" s="32"/>
    </row>
    <row r="8" spans="2:18" s="1" customFormat="1" ht="14.25" customHeight="1">
      <c r="B8" s="30"/>
      <c r="C8" s="31"/>
      <c r="D8" s="27" t="s">
        <v>21</v>
      </c>
      <c r="E8" s="31"/>
      <c r="F8" s="25" t="s">
        <v>22</v>
      </c>
      <c r="G8" s="31"/>
      <c r="H8" s="31"/>
      <c r="I8" s="31"/>
      <c r="J8" s="31"/>
      <c r="K8" s="31"/>
      <c r="L8" s="31"/>
      <c r="M8" s="27" t="s">
        <v>23</v>
      </c>
      <c r="N8" s="31"/>
      <c r="O8" s="211" t="str">
        <f>'Rekapitulace stavby'!AN8</f>
        <v>19.5.2016</v>
      </c>
      <c r="P8" s="193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7" t="s">
        <v>27</v>
      </c>
      <c r="E10" s="31"/>
      <c r="F10" s="31"/>
      <c r="G10" s="31"/>
      <c r="H10" s="31"/>
      <c r="I10" s="31"/>
      <c r="J10" s="31"/>
      <c r="K10" s="31"/>
      <c r="L10" s="31"/>
      <c r="M10" s="27" t="s">
        <v>28</v>
      </c>
      <c r="N10" s="31"/>
      <c r="O10" s="180">
        <f>IF('Rekapitulace stavby'!AN10="","",'Rekapitulace stavby'!AN10)</f>
      </c>
      <c r="P10" s="193"/>
      <c r="Q10" s="31"/>
      <c r="R10" s="32"/>
    </row>
    <row r="11" spans="2:18" s="1" customFormat="1" ht="18" customHeight="1">
      <c r="B11" s="30"/>
      <c r="C11" s="31"/>
      <c r="D11" s="31"/>
      <c r="E11" s="25" t="str">
        <f>IF('Rekapitulace stavby'!E11="","",'Rekapitulace stavby'!E11)</f>
        <v> </v>
      </c>
      <c r="F11" s="31"/>
      <c r="G11" s="31"/>
      <c r="H11" s="31"/>
      <c r="I11" s="31"/>
      <c r="J11" s="31"/>
      <c r="K11" s="31"/>
      <c r="L11" s="31"/>
      <c r="M11" s="27" t="s">
        <v>29</v>
      </c>
      <c r="N11" s="31"/>
      <c r="O11" s="180">
        <f>IF('Rekapitulace stavby'!AN11="","",'Rekapitulace stavby'!AN11)</f>
      </c>
      <c r="P11" s="193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7" t="s">
        <v>30</v>
      </c>
      <c r="E13" s="31"/>
      <c r="F13" s="31"/>
      <c r="G13" s="31"/>
      <c r="H13" s="31"/>
      <c r="I13" s="31"/>
      <c r="J13" s="31"/>
      <c r="K13" s="31"/>
      <c r="L13" s="31"/>
      <c r="M13" s="27" t="s">
        <v>28</v>
      </c>
      <c r="N13" s="31"/>
      <c r="O13" s="180">
        <f>IF('Rekapitulace stavby'!AN13="","",'Rekapitulace stavby'!AN13)</f>
      </c>
      <c r="P13" s="193"/>
      <c r="Q13" s="31"/>
      <c r="R13" s="32"/>
    </row>
    <row r="14" spans="2:18" s="1" customFormat="1" ht="18" customHeight="1">
      <c r="B14" s="30"/>
      <c r="C14" s="31"/>
      <c r="D14" s="31"/>
      <c r="E14" s="25" t="str">
        <f>IF('Rekapitulace stavby'!E14="","",'Rekapitulace stavby'!E14)</f>
        <v> </v>
      </c>
      <c r="F14" s="31"/>
      <c r="G14" s="31"/>
      <c r="H14" s="31"/>
      <c r="I14" s="31"/>
      <c r="J14" s="31"/>
      <c r="K14" s="31"/>
      <c r="L14" s="31"/>
      <c r="M14" s="27" t="s">
        <v>29</v>
      </c>
      <c r="N14" s="31"/>
      <c r="O14" s="180">
        <f>IF('Rekapitulace stavby'!AN14="","",'Rekapitulace stavby'!AN14)</f>
      </c>
      <c r="P14" s="193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7" t="s">
        <v>31</v>
      </c>
      <c r="E16" s="31"/>
      <c r="F16" s="31"/>
      <c r="G16" s="31"/>
      <c r="H16" s="31"/>
      <c r="I16" s="31"/>
      <c r="J16" s="31"/>
      <c r="K16" s="31"/>
      <c r="L16" s="31"/>
      <c r="M16" s="27" t="s">
        <v>28</v>
      </c>
      <c r="N16" s="31"/>
      <c r="O16" s="180">
        <f>IF('Rekapitulace stavby'!AN16="","",'Rekapitulace stavby'!AN16)</f>
      </c>
      <c r="P16" s="193"/>
      <c r="Q16" s="31"/>
      <c r="R16" s="32"/>
    </row>
    <row r="17" spans="2:18" s="1" customFormat="1" ht="18" customHeight="1">
      <c r="B17" s="30"/>
      <c r="C17" s="31"/>
      <c r="D17" s="31"/>
      <c r="E17" s="25" t="str">
        <f>IF('Rekapitulace stavby'!E17="","",'Rekapitulace stavby'!E17)</f>
        <v> </v>
      </c>
      <c r="F17" s="31"/>
      <c r="G17" s="31"/>
      <c r="H17" s="31"/>
      <c r="I17" s="31"/>
      <c r="J17" s="31"/>
      <c r="K17" s="31"/>
      <c r="L17" s="31"/>
      <c r="M17" s="27" t="s">
        <v>29</v>
      </c>
      <c r="N17" s="31"/>
      <c r="O17" s="180">
        <f>IF('Rekapitulace stavby'!AN17="","",'Rekapitulace stavby'!AN17)</f>
      </c>
      <c r="P17" s="193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7" t="s">
        <v>33</v>
      </c>
      <c r="E19" s="31"/>
      <c r="F19" s="31"/>
      <c r="G19" s="31"/>
      <c r="H19" s="31"/>
      <c r="I19" s="31"/>
      <c r="J19" s="31"/>
      <c r="K19" s="31"/>
      <c r="L19" s="31"/>
      <c r="M19" s="27" t="s">
        <v>28</v>
      </c>
      <c r="N19" s="31"/>
      <c r="O19" s="180">
        <f>IF('Rekapitulace stavby'!AN19="","",'Rekapitulace stavby'!AN19)</f>
      </c>
      <c r="P19" s="193"/>
      <c r="Q19" s="31"/>
      <c r="R19" s="32"/>
    </row>
    <row r="20" spans="2:18" s="1" customFormat="1" ht="18" customHeight="1">
      <c r="B20" s="30"/>
      <c r="C20" s="31"/>
      <c r="D20" s="31"/>
      <c r="E20" s="25" t="str">
        <f>IF('Rekapitulace stavby'!E20="","",'Rekapitulace stavby'!E20)</f>
        <v> </v>
      </c>
      <c r="F20" s="31"/>
      <c r="G20" s="31"/>
      <c r="H20" s="31"/>
      <c r="I20" s="31"/>
      <c r="J20" s="31"/>
      <c r="K20" s="31"/>
      <c r="L20" s="31"/>
      <c r="M20" s="27" t="s">
        <v>29</v>
      </c>
      <c r="N20" s="31"/>
      <c r="O20" s="180">
        <f>IF('Rekapitulace stavby'!AN20="","",'Rekapitulace stavby'!AN20)</f>
      </c>
      <c r="P20" s="193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7" t="s">
        <v>34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>
      <c r="B23" s="30"/>
      <c r="C23" s="31"/>
      <c r="D23" s="31"/>
      <c r="E23" s="182" t="s">
        <v>3</v>
      </c>
      <c r="F23" s="193"/>
      <c r="G23" s="193"/>
      <c r="H23" s="193"/>
      <c r="I23" s="193"/>
      <c r="J23" s="193"/>
      <c r="K23" s="193"/>
      <c r="L23" s="193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94" t="s">
        <v>86</v>
      </c>
      <c r="E26" s="31"/>
      <c r="F26" s="31"/>
      <c r="G26" s="31"/>
      <c r="H26" s="31"/>
      <c r="I26" s="31"/>
      <c r="J26" s="31"/>
      <c r="K26" s="31"/>
      <c r="L26" s="31"/>
      <c r="M26" s="183">
        <f>N87</f>
        <v>386632.07</v>
      </c>
      <c r="N26" s="193"/>
      <c r="O26" s="193"/>
      <c r="P26" s="193"/>
      <c r="Q26" s="31"/>
      <c r="R26" s="32"/>
    </row>
    <row r="27" spans="2:18" s="1" customFormat="1" ht="14.25" customHeight="1">
      <c r="B27" s="30"/>
      <c r="C27" s="31"/>
      <c r="D27" s="29" t="s">
        <v>87</v>
      </c>
      <c r="E27" s="31"/>
      <c r="F27" s="31"/>
      <c r="G27" s="31"/>
      <c r="H27" s="31"/>
      <c r="I27" s="31"/>
      <c r="J27" s="31"/>
      <c r="K27" s="31"/>
      <c r="L27" s="31"/>
      <c r="M27" s="183">
        <f>N97</f>
        <v>7732.64</v>
      </c>
      <c r="N27" s="193"/>
      <c r="O27" s="193"/>
      <c r="P27" s="193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95" t="s">
        <v>37</v>
      </c>
      <c r="E29" s="31"/>
      <c r="F29" s="31"/>
      <c r="G29" s="31"/>
      <c r="H29" s="31"/>
      <c r="I29" s="31"/>
      <c r="J29" s="31"/>
      <c r="K29" s="31"/>
      <c r="L29" s="31"/>
      <c r="M29" s="212">
        <f>ROUND(M26+M27,2)</f>
        <v>394364.71</v>
      </c>
      <c r="N29" s="193"/>
      <c r="O29" s="193"/>
      <c r="P29" s="193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38</v>
      </c>
      <c r="E31" s="37" t="s">
        <v>39</v>
      </c>
      <c r="F31" s="38">
        <v>0.21</v>
      </c>
      <c r="G31" s="96" t="s">
        <v>40</v>
      </c>
      <c r="H31" s="213">
        <f>ROUND((SUM(BE97:BE99)+SUM(BE116:BE177)),2)</f>
        <v>394364.71</v>
      </c>
      <c r="I31" s="193"/>
      <c r="J31" s="193"/>
      <c r="K31" s="31"/>
      <c r="L31" s="31"/>
      <c r="M31" s="213">
        <f>ROUND(ROUND((SUM(BE97:BE99)+SUM(BE116:BE177)),2)*F31,2)</f>
        <v>82816.59</v>
      </c>
      <c r="N31" s="193"/>
      <c r="O31" s="193"/>
      <c r="P31" s="193"/>
      <c r="Q31" s="31"/>
      <c r="R31" s="32"/>
    </row>
    <row r="32" spans="2:18" s="1" customFormat="1" ht="14.25" customHeight="1">
      <c r="B32" s="30"/>
      <c r="C32" s="31"/>
      <c r="D32" s="31"/>
      <c r="E32" s="37" t="s">
        <v>41</v>
      </c>
      <c r="F32" s="38">
        <v>0.15</v>
      </c>
      <c r="G32" s="96" t="s">
        <v>40</v>
      </c>
      <c r="H32" s="213">
        <f>ROUND((SUM(BF97:BF99)+SUM(BF116:BF177)),2)</f>
        <v>0</v>
      </c>
      <c r="I32" s="193"/>
      <c r="J32" s="193"/>
      <c r="K32" s="31"/>
      <c r="L32" s="31"/>
      <c r="M32" s="213">
        <f>ROUND(ROUND((SUM(BF97:BF99)+SUM(BF116:BF177)),2)*F32,2)</f>
        <v>0</v>
      </c>
      <c r="N32" s="193"/>
      <c r="O32" s="193"/>
      <c r="P32" s="193"/>
      <c r="Q32" s="31"/>
      <c r="R32" s="32"/>
    </row>
    <row r="33" spans="2:18" s="1" customFormat="1" ht="14.25" customHeight="1" hidden="1">
      <c r="B33" s="30"/>
      <c r="C33" s="31"/>
      <c r="D33" s="31"/>
      <c r="E33" s="37" t="s">
        <v>42</v>
      </c>
      <c r="F33" s="38">
        <v>0.21</v>
      </c>
      <c r="G33" s="96" t="s">
        <v>40</v>
      </c>
      <c r="H33" s="213">
        <f>ROUND((SUM(BG97:BG99)+SUM(BG116:BG177)),2)</f>
        <v>0</v>
      </c>
      <c r="I33" s="193"/>
      <c r="J33" s="193"/>
      <c r="K33" s="31"/>
      <c r="L33" s="31"/>
      <c r="M33" s="213">
        <v>0</v>
      </c>
      <c r="N33" s="193"/>
      <c r="O33" s="193"/>
      <c r="P33" s="193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43</v>
      </c>
      <c r="F34" s="38">
        <v>0.15</v>
      </c>
      <c r="G34" s="96" t="s">
        <v>40</v>
      </c>
      <c r="H34" s="213">
        <f>ROUND((SUM(BH97:BH99)+SUM(BH116:BH177)),2)</f>
        <v>0</v>
      </c>
      <c r="I34" s="193"/>
      <c r="J34" s="193"/>
      <c r="K34" s="31"/>
      <c r="L34" s="31"/>
      <c r="M34" s="213">
        <v>0</v>
      </c>
      <c r="N34" s="193"/>
      <c r="O34" s="193"/>
      <c r="P34" s="193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44</v>
      </c>
      <c r="F35" s="38">
        <v>0</v>
      </c>
      <c r="G35" s="96" t="s">
        <v>40</v>
      </c>
      <c r="H35" s="213">
        <f>ROUND((SUM(BI97:BI99)+SUM(BI116:BI177)),2)</f>
        <v>0</v>
      </c>
      <c r="I35" s="193"/>
      <c r="J35" s="193"/>
      <c r="K35" s="31"/>
      <c r="L35" s="31"/>
      <c r="M35" s="213">
        <v>0</v>
      </c>
      <c r="N35" s="193"/>
      <c r="O35" s="193"/>
      <c r="P35" s="193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93"/>
      <c r="D37" s="97" t="s">
        <v>45</v>
      </c>
      <c r="E37" s="70"/>
      <c r="F37" s="70"/>
      <c r="G37" s="98" t="s">
        <v>46</v>
      </c>
      <c r="H37" s="99" t="s">
        <v>47</v>
      </c>
      <c r="I37" s="70"/>
      <c r="J37" s="70"/>
      <c r="K37" s="70"/>
      <c r="L37" s="214">
        <f>SUM(M29:M35)</f>
        <v>477181.30000000005</v>
      </c>
      <c r="M37" s="201"/>
      <c r="N37" s="201"/>
      <c r="O37" s="201"/>
      <c r="P37" s="203"/>
      <c r="Q37" s="93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8" t="s">
        <v>88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15</v>
      </c>
      <c r="D78" s="31"/>
      <c r="E78" s="31"/>
      <c r="F78" s="194" t="str">
        <f>F6</f>
        <v>PŘÍSTAVBA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7" t="s">
        <v>21</v>
      </c>
      <c r="D80" s="31"/>
      <c r="E80" s="31"/>
      <c r="F80" s="25" t="str">
        <f>F8</f>
        <v> </v>
      </c>
      <c r="G80" s="31"/>
      <c r="H80" s="31"/>
      <c r="I80" s="31"/>
      <c r="J80" s="31"/>
      <c r="K80" s="27" t="s">
        <v>23</v>
      </c>
      <c r="L80" s="31"/>
      <c r="M80" s="211" t="str">
        <f>IF(O8="","",O8)</f>
        <v>19.5.2016</v>
      </c>
      <c r="N80" s="193"/>
      <c r="O80" s="193"/>
      <c r="P80" s="193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5">
      <c r="B82" s="30"/>
      <c r="C82" s="27" t="s">
        <v>27</v>
      </c>
      <c r="D82" s="31"/>
      <c r="E82" s="31"/>
      <c r="F82" s="25" t="str">
        <f>E11</f>
        <v> </v>
      </c>
      <c r="G82" s="31"/>
      <c r="H82" s="31"/>
      <c r="I82" s="31"/>
      <c r="J82" s="31"/>
      <c r="K82" s="27" t="s">
        <v>31</v>
      </c>
      <c r="L82" s="31"/>
      <c r="M82" s="180" t="str">
        <f>E17</f>
        <v> </v>
      </c>
      <c r="N82" s="193"/>
      <c r="O82" s="193"/>
      <c r="P82" s="193"/>
      <c r="Q82" s="193"/>
      <c r="R82" s="32"/>
    </row>
    <row r="83" spans="2:18" s="1" customFormat="1" ht="14.25" customHeight="1">
      <c r="B83" s="30"/>
      <c r="C83" s="27" t="s">
        <v>30</v>
      </c>
      <c r="D83" s="31"/>
      <c r="E83" s="31"/>
      <c r="F83" s="25" t="str">
        <f>IF(E14="","",E14)</f>
        <v> </v>
      </c>
      <c r="G83" s="31"/>
      <c r="H83" s="31"/>
      <c r="I83" s="31"/>
      <c r="J83" s="31"/>
      <c r="K83" s="27" t="s">
        <v>33</v>
      </c>
      <c r="L83" s="31"/>
      <c r="M83" s="180" t="str">
        <f>E20</f>
        <v> </v>
      </c>
      <c r="N83" s="193"/>
      <c r="O83" s="193"/>
      <c r="P83" s="193"/>
      <c r="Q83" s="193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215" t="s">
        <v>89</v>
      </c>
      <c r="D85" s="216"/>
      <c r="E85" s="216"/>
      <c r="F85" s="216"/>
      <c r="G85" s="216"/>
      <c r="H85" s="93"/>
      <c r="I85" s="93"/>
      <c r="J85" s="93"/>
      <c r="K85" s="93"/>
      <c r="L85" s="93"/>
      <c r="M85" s="93"/>
      <c r="N85" s="215" t="s">
        <v>90</v>
      </c>
      <c r="O85" s="193"/>
      <c r="P85" s="193"/>
      <c r="Q85" s="193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00" t="s">
        <v>91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08">
        <f>N116</f>
        <v>386632.07</v>
      </c>
      <c r="O87" s="193"/>
      <c r="P87" s="193"/>
      <c r="Q87" s="193"/>
      <c r="R87" s="32"/>
      <c r="AU87" s="16" t="s">
        <v>92</v>
      </c>
    </row>
    <row r="88" spans="2:18" s="6" customFormat="1" ht="24.75" customHeight="1">
      <c r="B88" s="101"/>
      <c r="C88" s="102"/>
      <c r="D88" s="103" t="s">
        <v>93</v>
      </c>
      <c r="E88" s="102"/>
      <c r="F88" s="102"/>
      <c r="G88" s="102"/>
      <c r="H88" s="102"/>
      <c r="I88" s="102"/>
      <c r="J88" s="102"/>
      <c r="K88" s="102"/>
      <c r="L88" s="102"/>
      <c r="M88" s="102"/>
      <c r="N88" s="217">
        <f>N117</f>
        <v>88047.14</v>
      </c>
      <c r="O88" s="218"/>
      <c r="P88" s="218"/>
      <c r="Q88" s="218"/>
      <c r="R88" s="104"/>
    </row>
    <row r="89" spans="2:18" s="7" customFormat="1" ht="19.5" customHeight="1">
      <c r="B89" s="105"/>
      <c r="C89" s="106"/>
      <c r="D89" s="107" t="s">
        <v>94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19">
        <f>N118</f>
        <v>2853.1800000000003</v>
      </c>
      <c r="O89" s="220"/>
      <c r="P89" s="220"/>
      <c r="Q89" s="220"/>
      <c r="R89" s="108"/>
    </row>
    <row r="90" spans="2:18" s="7" customFormat="1" ht="19.5" customHeight="1">
      <c r="B90" s="105"/>
      <c r="C90" s="106"/>
      <c r="D90" s="107" t="s">
        <v>95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19">
        <f>N126</f>
        <v>4383.72</v>
      </c>
      <c r="O90" s="220"/>
      <c r="P90" s="220"/>
      <c r="Q90" s="220"/>
      <c r="R90" s="108"/>
    </row>
    <row r="91" spans="2:18" s="7" customFormat="1" ht="19.5" customHeight="1">
      <c r="B91" s="105"/>
      <c r="C91" s="106"/>
      <c r="D91" s="107" t="s">
        <v>96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19">
        <f>N129</f>
        <v>80810.24</v>
      </c>
      <c r="O91" s="220"/>
      <c r="P91" s="220"/>
      <c r="Q91" s="220"/>
      <c r="R91" s="108"/>
    </row>
    <row r="92" spans="2:18" s="6" customFormat="1" ht="24.75" customHeight="1">
      <c r="B92" s="101"/>
      <c r="C92" s="102"/>
      <c r="D92" s="103" t="s">
        <v>97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17">
        <f>N137</f>
        <v>298584.93</v>
      </c>
      <c r="O92" s="218"/>
      <c r="P92" s="218"/>
      <c r="Q92" s="218"/>
      <c r="R92" s="104"/>
    </row>
    <row r="93" spans="2:18" s="7" customFormat="1" ht="19.5" customHeight="1">
      <c r="B93" s="105"/>
      <c r="C93" s="106"/>
      <c r="D93" s="107" t="s">
        <v>98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19">
        <f>N138</f>
        <v>181763.91999999998</v>
      </c>
      <c r="O93" s="220"/>
      <c r="P93" s="220"/>
      <c r="Q93" s="220"/>
      <c r="R93" s="108"/>
    </row>
    <row r="94" spans="2:18" s="7" customFormat="1" ht="19.5" customHeight="1">
      <c r="B94" s="105"/>
      <c r="C94" s="106"/>
      <c r="D94" s="107" t="s">
        <v>99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19">
        <f>N169</f>
        <v>37152</v>
      </c>
      <c r="O94" s="220"/>
      <c r="P94" s="220"/>
      <c r="Q94" s="220"/>
      <c r="R94" s="108"/>
    </row>
    <row r="95" spans="2:18" s="7" customFormat="1" ht="19.5" customHeight="1">
      <c r="B95" s="105"/>
      <c r="C95" s="106"/>
      <c r="D95" s="107" t="s">
        <v>100</v>
      </c>
      <c r="E95" s="106"/>
      <c r="F95" s="106"/>
      <c r="G95" s="106"/>
      <c r="H95" s="106"/>
      <c r="I95" s="106"/>
      <c r="J95" s="106"/>
      <c r="K95" s="106"/>
      <c r="L95" s="106"/>
      <c r="M95" s="106"/>
      <c r="N95" s="219">
        <f>N172</f>
        <v>79669.01000000001</v>
      </c>
      <c r="O95" s="220"/>
      <c r="P95" s="220"/>
      <c r="Q95" s="220"/>
      <c r="R95" s="108"/>
    </row>
    <row r="96" spans="2:18" s="1" customFormat="1" ht="21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21" s="1" customFormat="1" ht="29.25" customHeight="1">
      <c r="B97" s="30"/>
      <c r="C97" s="100" t="s">
        <v>101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21">
        <f>ROUND(N98,2)</f>
        <v>7732.64</v>
      </c>
      <c r="O97" s="193"/>
      <c r="P97" s="193"/>
      <c r="Q97" s="193"/>
      <c r="R97" s="32"/>
      <c r="T97" s="109"/>
      <c r="U97" s="110" t="s">
        <v>38</v>
      </c>
    </row>
    <row r="98" spans="2:65" s="1" customFormat="1" ht="18" customHeight="1">
      <c r="B98" s="111"/>
      <c r="C98" s="112"/>
      <c r="D98" s="222" t="s">
        <v>102</v>
      </c>
      <c r="E98" s="223"/>
      <c r="F98" s="223"/>
      <c r="G98" s="223"/>
      <c r="H98" s="223"/>
      <c r="I98" s="112"/>
      <c r="J98" s="112"/>
      <c r="K98" s="112"/>
      <c r="L98" s="112"/>
      <c r="M98" s="112"/>
      <c r="N98" s="224">
        <v>7732.64</v>
      </c>
      <c r="O98" s="223"/>
      <c r="P98" s="223"/>
      <c r="Q98" s="223"/>
      <c r="R98" s="113"/>
      <c r="S98" s="112"/>
      <c r="T98" s="114"/>
      <c r="U98" s="115" t="s">
        <v>39</v>
      </c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7" t="s">
        <v>103</v>
      </c>
      <c r="AZ98" s="116"/>
      <c r="BA98" s="116"/>
      <c r="BB98" s="116"/>
      <c r="BC98" s="116"/>
      <c r="BD98" s="116"/>
      <c r="BE98" s="118">
        <f>IF(U98="základní",N98,0)</f>
        <v>7732.64</v>
      </c>
      <c r="BF98" s="118">
        <f>IF(U98="snížená",N98,0)</f>
        <v>0</v>
      </c>
      <c r="BG98" s="118">
        <f>IF(U98="zákl. přenesená",N98,0)</f>
        <v>0</v>
      </c>
      <c r="BH98" s="118">
        <f>IF(U98="sníž. přenesená",N98,0)</f>
        <v>0</v>
      </c>
      <c r="BI98" s="118">
        <f>IF(U98="nulová",N98,0)</f>
        <v>0</v>
      </c>
      <c r="BJ98" s="117" t="s">
        <v>20</v>
      </c>
      <c r="BK98" s="116"/>
      <c r="BL98" s="116"/>
      <c r="BM98" s="116"/>
    </row>
    <row r="99" spans="2:18" s="1" customFormat="1" ht="18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18" s="1" customFormat="1" ht="29.25" customHeight="1">
      <c r="B100" s="30"/>
      <c r="C100" s="92" t="s">
        <v>82</v>
      </c>
      <c r="D100" s="93"/>
      <c r="E100" s="93"/>
      <c r="F100" s="93"/>
      <c r="G100" s="93"/>
      <c r="H100" s="93"/>
      <c r="I100" s="93"/>
      <c r="J100" s="93"/>
      <c r="K100" s="93"/>
      <c r="L100" s="209">
        <f>ROUND(SUM(N87+N97),2)</f>
        <v>394364.71</v>
      </c>
      <c r="M100" s="216"/>
      <c r="N100" s="216"/>
      <c r="O100" s="216"/>
      <c r="P100" s="216"/>
      <c r="Q100" s="216"/>
      <c r="R100" s="32"/>
    </row>
    <row r="101" spans="2:18" s="1" customFormat="1" ht="6.7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6" spans="2:18" s="1" customFormat="1" ht="36.75" customHeight="1">
      <c r="B106" s="30"/>
      <c r="C106" s="178" t="s">
        <v>104</v>
      </c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32"/>
    </row>
    <row r="107" spans="2:18" s="1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36.75" customHeight="1">
      <c r="B108" s="30"/>
      <c r="C108" s="64" t="s">
        <v>15</v>
      </c>
      <c r="D108" s="31"/>
      <c r="E108" s="31"/>
      <c r="F108" s="194" t="str">
        <f>F6</f>
        <v>PŘÍSTAVBA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31"/>
      <c r="R108" s="32"/>
    </row>
    <row r="109" spans="2:18" s="1" customFormat="1" ht="6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8" customHeight="1">
      <c r="B110" s="30"/>
      <c r="C110" s="27" t="s">
        <v>21</v>
      </c>
      <c r="D110" s="31"/>
      <c r="E110" s="31"/>
      <c r="F110" s="25" t="str">
        <f>F8</f>
        <v> </v>
      </c>
      <c r="G110" s="31"/>
      <c r="H110" s="31"/>
      <c r="I110" s="31"/>
      <c r="J110" s="31"/>
      <c r="K110" s="27" t="s">
        <v>23</v>
      </c>
      <c r="L110" s="31"/>
      <c r="M110" s="211" t="str">
        <f>IF(O8="","",O8)</f>
        <v>19.5.2016</v>
      </c>
      <c r="N110" s="193"/>
      <c r="O110" s="193"/>
      <c r="P110" s="193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5">
      <c r="B112" s="30"/>
      <c r="C112" s="27" t="s">
        <v>27</v>
      </c>
      <c r="D112" s="31"/>
      <c r="E112" s="31"/>
      <c r="F112" s="25" t="str">
        <f>E11</f>
        <v> </v>
      </c>
      <c r="G112" s="31"/>
      <c r="H112" s="31"/>
      <c r="I112" s="31"/>
      <c r="J112" s="31"/>
      <c r="K112" s="27" t="s">
        <v>31</v>
      </c>
      <c r="L112" s="31"/>
      <c r="M112" s="180" t="str">
        <f>E17</f>
        <v> </v>
      </c>
      <c r="N112" s="193"/>
      <c r="O112" s="193"/>
      <c r="P112" s="193"/>
      <c r="Q112" s="193"/>
      <c r="R112" s="32"/>
    </row>
    <row r="113" spans="2:18" s="1" customFormat="1" ht="14.25" customHeight="1">
      <c r="B113" s="30"/>
      <c r="C113" s="27" t="s">
        <v>30</v>
      </c>
      <c r="D113" s="31"/>
      <c r="E113" s="31"/>
      <c r="F113" s="25" t="str">
        <f>IF(E14="","",E14)</f>
        <v> </v>
      </c>
      <c r="G113" s="31"/>
      <c r="H113" s="31"/>
      <c r="I113" s="31"/>
      <c r="J113" s="31"/>
      <c r="K113" s="27" t="s">
        <v>33</v>
      </c>
      <c r="L113" s="31"/>
      <c r="M113" s="180" t="str">
        <f>E20</f>
        <v> </v>
      </c>
      <c r="N113" s="193"/>
      <c r="O113" s="193"/>
      <c r="P113" s="193"/>
      <c r="Q113" s="193"/>
      <c r="R113" s="32"/>
    </row>
    <row r="114" spans="2:18" s="1" customFormat="1" ht="9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27" s="8" customFormat="1" ht="29.25" customHeight="1">
      <c r="B115" s="119"/>
      <c r="C115" s="120" t="s">
        <v>105</v>
      </c>
      <c r="D115" s="121" t="s">
        <v>106</v>
      </c>
      <c r="E115" s="121" t="s">
        <v>56</v>
      </c>
      <c r="F115" s="225" t="s">
        <v>107</v>
      </c>
      <c r="G115" s="226"/>
      <c r="H115" s="226"/>
      <c r="I115" s="226"/>
      <c r="J115" s="121" t="s">
        <v>108</v>
      </c>
      <c r="K115" s="121" t="s">
        <v>109</v>
      </c>
      <c r="L115" s="227" t="s">
        <v>110</v>
      </c>
      <c r="M115" s="226"/>
      <c r="N115" s="225" t="s">
        <v>90</v>
      </c>
      <c r="O115" s="226"/>
      <c r="P115" s="226"/>
      <c r="Q115" s="228"/>
      <c r="R115" s="122"/>
      <c r="T115" s="71" t="s">
        <v>111</v>
      </c>
      <c r="U115" s="72" t="s">
        <v>38</v>
      </c>
      <c r="V115" s="72" t="s">
        <v>112</v>
      </c>
      <c r="W115" s="72" t="s">
        <v>113</v>
      </c>
      <c r="X115" s="72" t="s">
        <v>114</v>
      </c>
      <c r="Y115" s="72" t="s">
        <v>115</v>
      </c>
      <c r="Z115" s="72" t="s">
        <v>116</v>
      </c>
      <c r="AA115" s="73" t="s">
        <v>117</v>
      </c>
    </row>
    <row r="116" spans="2:63" s="1" customFormat="1" ht="29.25" customHeight="1">
      <c r="B116" s="30"/>
      <c r="C116" s="75" t="s">
        <v>86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43">
        <f>BK116</f>
        <v>386632.07</v>
      </c>
      <c r="O116" s="244"/>
      <c r="P116" s="244"/>
      <c r="Q116" s="244"/>
      <c r="R116" s="32"/>
      <c r="T116" s="74"/>
      <c r="U116" s="46"/>
      <c r="V116" s="46"/>
      <c r="W116" s="123">
        <f>W117+W137</f>
        <v>501.525524</v>
      </c>
      <c r="X116" s="46"/>
      <c r="Y116" s="123">
        <f>Y117+Y137</f>
        <v>50.21105880000002</v>
      </c>
      <c r="Z116" s="46"/>
      <c r="AA116" s="124">
        <f>AA117+AA137</f>
        <v>0</v>
      </c>
      <c r="AT116" s="16" t="s">
        <v>73</v>
      </c>
      <c r="AU116" s="16" t="s">
        <v>92</v>
      </c>
      <c r="BK116" s="125">
        <f>BK117+BK137</f>
        <v>386632.07</v>
      </c>
    </row>
    <row r="117" spans="2:63" s="9" customFormat="1" ht="36.75" customHeight="1">
      <c r="B117" s="126"/>
      <c r="C117" s="127"/>
      <c r="D117" s="128" t="s">
        <v>93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45">
        <f>BK117</f>
        <v>88047.14</v>
      </c>
      <c r="O117" s="217"/>
      <c r="P117" s="217"/>
      <c r="Q117" s="217"/>
      <c r="R117" s="129"/>
      <c r="T117" s="130"/>
      <c r="U117" s="127"/>
      <c r="V117" s="127"/>
      <c r="W117" s="131">
        <f>W118+W126+W129</f>
        <v>106.08682400000001</v>
      </c>
      <c r="X117" s="127"/>
      <c r="Y117" s="131">
        <f>Y118+Y126+Y129</f>
        <v>41.11510738000001</v>
      </c>
      <c r="Z117" s="127"/>
      <c r="AA117" s="132">
        <f>AA118+AA126+AA129</f>
        <v>0</v>
      </c>
      <c r="AR117" s="133" t="s">
        <v>20</v>
      </c>
      <c r="AT117" s="134" t="s">
        <v>73</v>
      </c>
      <c r="AU117" s="134" t="s">
        <v>74</v>
      </c>
      <c r="AY117" s="133" t="s">
        <v>118</v>
      </c>
      <c r="BK117" s="135">
        <f>BK118+BK126+BK129</f>
        <v>88047.14</v>
      </c>
    </row>
    <row r="118" spans="2:63" s="9" customFormat="1" ht="19.5" customHeight="1">
      <c r="B118" s="126"/>
      <c r="C118" s="127"/>
      <c r="D118" s="136" t="s">
        <v>94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46">
        <f>BK118</f>
        <v>2853.1800000000003</v>
      </c>
      <c r="O118" s="247"/>
      <c r="P118" s="247"/>
      <c r="Q118" s="247"/>
      <c r="R118" s="129"/>
      <c r="T118" s="130"/>
      <c r="U118" s="127"/>
      <c r="V118" s="127"/>
      <c r="W118" s="131">
        <f>SUM(W119:W125)</f>
        <v>9.894972000000001</v>
      </c>
      <c r="X118" s="127"/>
      <c r="Y118" s="131">
        <f>SUM(Y119:Y125)</f>
        <v>0</v>
      </c>
      <c r="Z118" s="127"/>
      <c r="AA118" s="132">
        <f>SUM(AA119:AA125)</f>
        <v>0</v>
      </c>
      <c r="AR118" s="133" t="s">
        <v>20</v>
      </c>
      <c r="AT118" s="134" t="s">
        <v>73</v>
      </c>
      <c r="AU118" s="134" t="s">
        <v>20</v>
      </c>
      <c r="AY118" s="133" t="s">
        <v>118</v>
      </c>
      <c r="BK118" s="135">
        <f>SUM(BK119:BK125)</f>
        <v>2853.1800000000003</v>
      </c>
    </row>
    <row r="119" spans="2:65" s="1" customFormat="1" ht="31.5" customHeight="1">
      <c r="B119" s="111"/>
      <c r="C119" s="137" t="s">
        <v>20</v>
      </c>
      <c r="D119" s="137" t="s">
        <v>119</v>
      </c>
      <c r="E119" s="138" t="s">
        <v>120</v>
      </c>
      <c r="F119" s="229" t="s">
        <v>121</v>
      </c>
      <c r="G119" s="230"/>
      <c r="H119" s="230"/>
      <c r="I119" s="230"/>
      <c r="J119" s="139" t="s">
        <v>122</v>
      </c>
      <c r="K119" s="140">
        <v>32.475</v>
      </c>
      <c r="L119" s="231">
        <v>29.2</v>
      </c>
      <c r="M119" s="230"/>
      <c r="N119" s="231">
        <f>ROUND(L119*K119,2)</f>
        <v>948.27</v>
      </c>
      <c r="O119" s="230"/>
      <c r="P119" s="230"/>
      <c r="Q119" s="230"/>
      <c r="R119" s="113"/>
      <c r="T119" s="141" t="s">
        <v>3</v>
      </c>
      <c r="U119" s="39" t="s">
        <v>39</v>
      </c>
      <c r="V119" s="142">
        <v>0.097</v>
      </c>
      <c r="W119" s="142">
        <f>V119*K119</f>
        <v>3.150075</v>
      </c>
      <c r="X119" s="142">
        <v>0</v>
      </c>
      <c r="Y119" s="142">
        <f>X119*K119</f>
        <v>0</v>
      </c>
      <c r="Z119" s="142">
        <v>0</v>
      </c>
      <c r="AA119" s="143">
        <f>Z119*K119</f>
        <v>0</v>
      </c>
      <c r="AR119" s="16" t="s">
        <v>123</v>
      </c>
      <c r="AT119" s="16" t="s">
        <v>119</v>
      </c>
      <c r="AU119" s="16" t="s">
        <v>84</v>
      </c>
      <c r="AY119" s="16" t="s">
        <v>118</v>
      </c>
      <c r="BE119" s="144">
        <f>IF(U119="základní",N119,0)</f>
        <v>948.27</v>
      </c>
      <c r="BF119" s="144">
        <f>IF(U119="snížená",N119,0)</f>
        <v>0</v>
      </c>
      <c r="BG119" s="144">
        <f>IF(U119="zákl. přenesená",N119,0)</f>
        <v>0</v>
      </c>
      <c r="BH119" s="144">
        <f>IF(U119="sníž. přenesená",N119,0)</f>
        <v>0</v>
      </c>
      <c r="BI119" s="144">
        <f>IF(U119="nulová",N119,0)</f>
        <v>0</v>
      </c>
      <c r="BJ119" s="16" t="s">
        <v>20</v>
      </c>
      <c r="BK119" s="144">
        <f>ROUND(L119*K119,2)</f>
        <v>948.27</v>
      </c>
      <c r="BL119" s="16" t="s">
        <v>123</v>
      </c>
      <c r="BM119" s="16" t="s">
        <v>124</v>
      </c>
    </row>
    <row r="120" spans="2:51" s="10" customFormat="1" ht="22.5" customHeight="1">
      <c r="B120" s="145"/>
      <c r="C120" s="146"/>
      <c r="D120" s="146"/>
      <c r="E120" s="147" t="s">
        <v>3</v>
      </c>
      <c r="F120" s="232" t="s">
        <v>125</v>
      </c>
      <c r="G120" s="233"/>
      <c r="H120" s="233"/>
      <c r="I120" s="233"/>
      <c r="J120" s="146"/>
      <c r="K120" s="148">
        <v>32.475</v>
      </c>
      <c r="L120" s="146"/>
      <c r="M120" s="146"/>
      <c r="N120" s="146"/>
      <c r="O120" s="146"/>
      <c r="P120" s="146"/>
      <c r="Q120" s="146"/>
      <c r="R120" s="149"/>
      <c r="T120" s="150"/>
      <c r="U120" s="146"/>
      <c r="V120" s="146"/>
      <c r="W120" s="146"/>
      <c r="X120" s="146"/>
      <c r="Y120" s="146"/>
      <c r="Z120" s="146"/>
      <c r="AA120" s="151"/>
      <c r="AT120" s="152" t="s">
        <v>126</v>
      </c>
      <c r="AU120" s="152" t="s">
        <v>84</v>
      </c>
      <c r="AV120" s="10" t="s">
        <v>84</v>
      </c>
      <c r="AW120" s="10" t="s">
        <v>32</v>
      </c>
      <c r="AX120" s="10" t="s">
        <v>20</v>
      </c>
      <c r="AY120" s="152" t="s">
        <v>118</v>
      </c>
    </row>
    <row r="121" spans="2:65" s="1" customFormat="1" ht="31.5" customHeight="1">
      <c r="B121" s="111"/>
      <c r="C121" s="137" t="s">
        <v>84</v>
      </c>
      <c r="D121" s="137" t="s">
        <v>119</v>
      </c>
      <c r="E121" s="138" t="s">
        <v>127</v>
      </c>
      <c r="F121" s="229" t="s">
        <v>128</v>
      </c>
      <c r="G121" s="230"/>
      <c r="H121" s="230"/>
      <c r="I121" s="230"/>
      <c r="J121" s="139" t="s">
        <v>122</v>
      </c>
      <c r="K121" s="140">
        <v>1.782</v>
      </c>
      <c r="L121" s="231">
        <v>599</v>
      </c>
      <c r="M121" s="230"/>
      <c r="N121" s="231">
        <f>ROUND(L121*K121,2)</f>
        <v>1067.42</v>
      </c>
      <c r="O121" s="230"/>
      <c r="P121" s="230"/>
      <c r="Q121" s="230"/>
      <c r="R121" s="113"/>
      <c r="T121" s="141" t="s">
        <v>3</v>
      </c>
      <c r="U121" s="39" t="s">
        <v>39</v>
      </c>
      <c r="V121" s="142">
        <v>2.948</v>
      </c>
      <c r="W121" s="142">
        <f>V121*K121</f>
        <v>5.253336</v>
      </c>
      <c r="X121" s="142">
        <v>0</v>
      </c>
      <c r="Y121" s="142">
        <f>X121*K121</f>
        <v>0</v>
      </c>
      <c r="Z121" s="142">
        <v>0</v>
      </c>
      <c r="AA121" s="143">
        <f>Z121*K121</f>
        <v>0</v>
      </c>
      <c r="AR121" s="16" t="s">
        <v>123</v>
      </c>
      <c r="AT121" s="16" t="s">
        <v>119</v>
      </c>
      <c r="AU121" s="16" t="s">
        <v>84</v>
      </c>
      <c r="AY121" s="16" t="s">
        <v>118</v>
      </c>
      <c r="BE121" s="144">
        <f>IF(U121="základní",N121,0)</f>
        <v>1067.42</v>
      </c>
      <c r="BF121" s="144">
        <f>IF(U121="snížená",N121,0)</f>
        <v>0</v>
      </c>
      <c r="BG121" s="144">
        <f>IF(U121="zákl. přenesená",N121,0)</f>
        <v>0</v>
      </c>
      <c r="BH121" s="144">
        <f>IF(U121="sníž. přenesená",N121,0)</f>
        <v>0</v>
      </c>
      <c r="BI121" s="144">
        <f>IF(U121="nulová",N121,0)</f>
        <v>0</v>
      </c>
      <c r="BJ121" s="16" t="s">
        <v>20</v>
      </c>
      <c r="BK121" s="144">
        <f>ROUND(L121*K121,2)</f>
        <v>1067.42</v>
      </c>
      <c r="BL121" s="16" t="s">
        <v>123</v>
      </c>
      <c r="BM121" s="16" t="s">
        <v>129</v>
      </c>
    </row>
    <row r="122" spans="2:51" s="10" customFormat="1" ht="22.5" customHeight="1">
      <c r="B122" s="145"/>
      <c r="C122" s="146"/>
      <c r="D122" s="146"/>
      <c r="E122" s="147" t="s">
        <v>3</v>
      </c>
      <c r="F122" s="232" t="s">
        <v>130</v>
      </c>
      <c r="G122" s="233"/>
      <c r="H122" s="233"/>
      <c r="I122" s="233"/>
      <c r="J122" s="146"/>
      <c r="K122" s="148">
        <v>1.782</v>
      </c>
      <c r="L122" s="146"/>
      <c r="M122" s="146"/>
      <c r="N122" s="146"/>
      <c r="O122" s="146"/>
      <c r="P122" s="146"/>
      <c r="Q122" s="146"/>
      <c r="R122" s="149"/>
      <c r="T122" s="150"/>
      <c r="U122" s="146"/>
      <c r="V122" s="146"/>
      <c r="W122" s="146"/>
      <c r="X122" s="146"/>
      <c r="Y122" s="146"/>
      <c r="Z122" s="146"/>
      <c r="AA122" s="151"/>
      <c r="AT122" s="152" t="s">
        <v>126</v>
      </c>
      <c r="AU122" s="152" t="s">
        <v>84</v>
      </c>
      <c r="AV122" s="10" t="s">
        <v>84</v>
      </c>
      <c r="AW122" s="10" t="s">
        <v>32</v>
      </c>
      <c r="AX122" s="10" t="s">
        <v>20</v>
      </c>
      <c r="AY122" s="152" t="s">
        <v>118</v>
      </c>
    </row>
    <row r="123" spans="2:65" s="1" customFormat="1" ht="31.5" customHeight="1">
      <c r="B123" s="111"/>
      <c r="C123" s="137" t="s">
        <v>131</v>
      </c>
      <c r="D123" s="137" t="s">
        <v>119</v>
      </c>
      <c r="E123" s="138" t="s">
        <v>132</v>
      </c>
      <c r="F123" s="229" t="s">
        <v>133</v>
      </c>
      <c r="G123" s="230"/>
      <c r="H123" s="230"/>
      <c r="I123" s="230"/>
      <c r="J123" s="139" t="s">
        <v>122</v>
      </c>
      <c r="K123" s="140">
        <v>1.782</v>
      </c>
      <c r="L123" s="231">
        <v>120</v>
      </c>
      <c r="M123" s="230"/>
      <c r="N123" s="231">
        <f>ROUND(L123*K123,2)</f>
        <v>213.84</v>
      </c>
      <c r="O123" s="230"/>
      <c r="P123" s="230"/>
      <c r="Q123" s="230"/>
      <c r="R123" s="113"/>
      <c r="T123" s="141" t="s">
        <v>3</v>
      </c>
      <c r="U123" s="39" t="s">
        <v>39</v>
      </c>
      <c r="V123" s="142">
        <v>0.59</v>
      </c>
      <c r="W123" s="142">
        <f>V123*K123</f>
        <v>1.05138</v>
      </c>
      <c r="X123" s="142">
        <v>0</v>
      </c>
      <c r="Y123" s="142">
        <f>X123*K123</f>
        <v>0</v>
      </c>
      <c r="Z123" s="142">
        <v>0</v>
      </c>
      <c r="AA123" s="143">
        <f>Z123*K123</f>
        <v>0</v>
      </c>
      <c r="AR123" s="16" t="s">
        <v>123</v>
      </c>
      <c r="AT123" s="16" t="s">
        <v>119</v>
      </c>
      <c r="AU123" s="16" t="s">
        <v>84</v>
      </c>
      <c r="AY123" s="16" t="s">
        <v>118</v>
      </c>
      <c r="BE123" s="144">
        <f>IF(U123="základní",N123,0)</f>
        <v>213.84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16" t="s">
        <v>20</v>
      </c>
      <c r="BK123" s="144">
        <f>ROUND(L123*K123,2)</f>
        <v>213.84</v>
      </c>
      <c r="BL123" s="16" t="s">
        <v>123</v>
      </c>
      <c r="BM123" s="16" t="s">
        <v>134</v>
      </c>
    </row>
    <row r="124" spans="2:65" s="1" customFormat="1" ht="31.5" customHeight="1">
      <c r="B124" s="111"/>
      <c r="C124" s="137" t="s">
        <v>123</v>
      </c>
      <c r="D124" s="137" t="s">
        <v>119</v>
      </c>
      <c r="E124" s="138" t="s">
        <v>135</v>
      </c>
      <c r="F124" s="229" t="s">
        <v>136</v>
      </c>
      <c r="G124" s="230"/>
      <c r="H124" s="230"/>
      <c r="I124" s="230"/>
      <c r="J124" s="139" t="s">
        <v>122</v>
      </c>
      <c r="K124" s="140">
        <v>1.782</v>
      </c>
      <c r="L124" s="231">
        <v>34.7</v>
      </c>
      <c r="M124" s="230"/>
      <c r="N124" s="231">
        <f>ROUND(L124*K124,2)</f>
        <v>61.84</v>
      </c>
      <c r="O124" s="230"/>
      <c r="P124" s="230"/>
      <c r="Q124" s="230"/>
      <c r="R124" s="113"/>
      <c r="T124" s="141" t="s">
        <v>3</v>
      </c>
      <c r="U124" s="39" t="s">
        <v>39</v>
      </c>
      <c r="V124" s="142">
        <v>0.074</v>
      </c>
      <c r="W124" s="142">
        <f>V124*K124</f>
        <v>0.13186799999999999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16" t="s">
        <v>123</v>
      </c>
      <c r="AT124" s="16" t="s">
        <v>119</v>
      </c>
      <c r="AU124" s="16" t="s">
        <v>84</v>
      </c>
      <c r="AY124" s="16" t="s">
        <v>118</v>
      </c>
      <c r="BE124" s="144">
        <f>IF(U124="základní",N124,0)</f>
        <v>61.84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16" t="s">
        <v>20</v>
      </c>
      <c r="BK124" s="144">
        <f>ROUND(L124*K124,2)</f>
        <v>61.84</v>
      </c>
      <c r="BL124" s="16" t="s">
        <v>123</v>
      </c>
      <c r="BM124" s="16" t="s">
        <v>137</v>
      </c>
    </row>
    <row r="125" spans="2:65" s="1" customFormat="1" ht="22.5" customHeight="1">
      <c r="B125" s="111"/>
      <c r="C125" s="137" t="s">
        <v>138</v>
      </c>
      <c r="D125" s="137" t="s">
        <v>119</v>
      </c>
      <c r="E125" s="138" t="s">
        <v>139</v>
      </c>
      <c r="F125" s="229" t="s">
        <v>140</v>
      </c>
      <c r="G125" s="230"/>
      <c r="H125" s="230"/>
      <c r="I125" s="230"/>
      <c r="J125" s="139" t="s">
        <v>122</v>
      </c>
      <c r="K125" s="140">
        <v>34.257</v>
      </c>
      <c r="L125" s="231">
        <v>16.4</v>
      </c>
      <c r="M125" s="230"/>
      <c r="N125" s="231">
        <f>ROUND(L125*K125,2)</f>
        <v>561.81</v>
      </c>
      <c r="O125" s="230"/>
      <c r="P125" s="230"/>
      <c r="Q125" s="230"/>
      <c r="R125" s="113"/>
      <c r="T125" s="141" t="s">
        <v>3</v>
      </c>
      <c r="U125" s="39" t="s">
        <v>39</v>
      </c>
      <c r="V125" s="142">
        <v>0.009</v>
      </c>
      <c r="W125" s="142">
        <f>V125*K125</f>
        <v>0.30831299999999995</v>
      </c>
      <c r="X125" s="142">
        <v>0</v>
      </c>
      <c r="Y125" s="142">
        <f>X125*K125</f>
        <v>0</v>
      </c>
      <c r="Z125" s="142">
        <v>0</v>
      </c>
      <c r="AA125" s="143">
        <f>Z125*K125</f>
        <v>0</v>
      </c>
      <c r="AR125" s="16" t="s">
        <v>123</v>
      </c>
      <c r="AT125" s="16" t="s">
        <v>119</v>
      </c>
      <c r="AU125" s="16" t="s">
        <v>84</v>
      </c>
      <c r="AY125" s="16" t="s">
        <v>118</v>
      </c>
      <c r="BE125" s="144">
        <f>IF(U125="základní",N125,0)</f>
        <v>561.81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16" t="s">
        <v>20</v>
      </c>
      <c r="BK125" s="144">
        <f>ROUND(L125*K125,2)</f>
        <v>561.81</v>
      </c>
      <c r="BL125" s="16" t="s">
        <v>123</v>
      </c>
      <c r="BM125" s="16" t="s">
        <v>141</v>
      </c>
    </row>
    <row r="126" spans="2:63" s="9" customFormat="1" ht="29.25" customHeight="1">
      <c r="B126" s="126"/>
      <c r="C126" s="127"/>
      <c r="D126" s="136" t="s">
        <v>95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48">
        <f>BK126</f>
        <v>4383.72</v>
      </c>
      <c r="O126" s="249"/>
      <c r="P126" s="249"/>
      <c r="Q126" s="249"/>
      <c r="R126" s="129"/>
      <c r="T126" s="130"/>
      <c r="U126" s="127"/>
      <c r="V126" s="127"/>
      <c r="W126" s="131">
        <f>SUM(W127:W128)</f>
        <v>1.040688</v>
      </c>
      <c r="X126" s="127"/>
      <c r="Y126" s="131">
        <f>SUM(Y127:Y128)</f>
        <v>4.02079788</v>
      </c>
      <c r="Z126" s="127"/>
      <c r="AA126" s="132">
        <f>SUM(AA127:AA128)</f>
        <v>0</v>
      </c>
      <c r="AR126" s="133" t="s">
        <v>20</v>
      </c>
      <c r="AT126" s="134" t="s">
        <v>73</v>
      </c>
      <c r="AU126" s="134" t="s">
        <v>20</v>
      </c>
      <c r="AY126" s="133" t="s">
        <v>118</v>
      </c>
      <c r="BK126" s="135">
        <f>SUM(BK127:BK128)</f>
        <v>4383.72</v>
      </c>
    </row>
    <row r="127" spans="2:65" s="1" customFormat="1" ht="22.5" customHeight="1">
      <c r="B127" s="111"/>
      <c r="C127" s="137" t="s">
        <v>142</v>
      </c>
      <c r="D127" s="137" t="s">
        <v>119</v>
      </c>
      <c r="E127" s="138" t="s">
        <v>143</v>
      </c>
      <c r="F127" s="229" t="s">
        <v>144</v>
      </c>
      <c r="G127" s="230"/>
      <c r="H127" s="230"/>
      <c r="I127" s="230"/>
      <c r="J127" s="139" t="s">
        <v>122</v>
      </c>
      <c r="K127" s="140">
        <v>1.782</v>
      </c>
      <c r="L127" s="231">
        <v>2460</v>
      </c>
      <c r="M127" s="230"/>
      <c r="N127" s="231">
        <f>ROUND(L127*K127,2)</f>
        <v>4383.72</v>
      </c>
      <c r="O127" s="230"/>
      <c r="P127" s="230"/>
      <c r="Q127" s="230"/>
      <c r="R127" s="113"/>
      <c r="T127" s="141" t="s">
        <v>3</v>
      </c>
      <c r="U127" s="39" t="s">
        <v>39</v>
      </c>
      <c r="V127" s="142">
        <v>0.584</v>
      </c>
      <c r="W127" s="142">
        <f>V127*K127</f>
        <v>1.040688</v>
      </c>
      <c r="X127" s="142">
        <v>2.25634</v>
      </c>
      <c r="Y127" s="142">
        <f>X127*K127</f>
        <v>4.02079788</v>
      </c>
      <c r="Z127" s="142">
        <v>0</v>
      </c>
      <c r="AA127" s="143">
        <f>Z127*K127</f>
        <v>0</v>
      </c>
      <c r="AR127" s="16" t="s">
        <v>123</v>
      </c>
      <c r="AT127" s="16" t="s">
        <v>119</v>
      </c>
      <c r="AU127" s="16" t="s">
        <v>84</v>
      </c>
      <c r="AY127" s="16" t="s">
        <v>118</v>
      </c>
      <c r="BE127" s="144">
        <f>IF(U127="základní",N127,0)</f>
        <v>4383.72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16" t="s">
        <v>20</v>
      </c>
      <c r="BK127" s="144">
        <f>ROUND(L127*K127,2)</f>
        <v>4383.72</v>
      </c>
      <c r="BL127" s="16" t="s">
        <v>123</v>
      </c>
      <c r="BM127" s="16" t="s">
        <v>145</v>
      </c>
    </row>
    <row r="128" spans="2:51" s="10" customFormat="1" ht="22.5" customHeight="1">
      <c r="B128" s="145"/>
      <c r="C128" s="146"/>
      <c r="D128" s="146"/>
      <c r="E128" s="147" t="s">
        <v>3</v>
      </c>
      <c r="F128" s="232" t="s">
        <v>130</v>
      </c>
      <c r="G128" s="233"/>
      <c r="H128" s="233"/>
      <c r="I128" s="233"/>
      <c r="J128" s="146"/>
      <c r="K128" s="148">
        <v>1.782</v>
      </c>
      <c r="L128" s="146"/>
      <c r="M128" s="146"/>
      <c r="N128" s="146"/>
      <c r="O128" s="146"/>
      <c r="P128" s="146"/>
      <c r="Q128" s="146"/>
      <c r="R128" s="149"/>
      <c r="T128" s="150"/>
      <c r="U128" s="146"/>
      <c r="V128" s="146"/>
      <c r="W128" s="146"/>
      <c r="X128" s="146"/>
      <c r="Y128" s="146"/>
      <c r="Z128" s="146"/>
      <c r="AA128" s="151"/>
      <c r="AT128" s="152" t="s">
        <v>126</v>
      </c>
      <c r="AU128" s="152" t="s">
        <v>84</v>
      </c>
      <c r="AV128" s="10" t="s">
        <v>84</v>
      </c>
      <c r="AW128" s="10" t="s">
        <v>32</v>
      </c>
      <c r="AX128" s="10" t="s">
        <v>20</v>
      </c>
      <c r="AY128" s="152" t="s">
        <v>118</v>
      </c>
    </row>
    <row r="129" spans="2:63" s="9" customFormat="1" ht="29.25" customHeight="1">
      <c r="B129" s="126"/>
      <c r="C129" s="127"/>
      <c r="D129" s="136" t="s">
        <v>96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46">
        <f>BK129</f>
        <v>80810.24</v>
      </c>
      <c r="O129" s="247"/>
      <c r="P129" s="247"/>
      <c r="Q129" s="247"/>
      <c r="R129" s="129"/>
      <c r="T129" s="130"/>
      <c r="U129" s="127"/>
      <c r="V129" s="127"/>
      <c r="W129" s="131">
        <f>SUM(W130:W136)</f>
        <v>95.15116400000001</v>
      </c>
      <c r="X129" s="127"/>
      <c r="Y129" s="131">
        <f>SUM(Y130:Y136)</f>
        <v>37.09430950000001</v>
      </c>
      <c r="Z129" s="127"/>
      <c r="AA129" s="132">
        <f>SUM(AA130:AA136)</f>
        <v>0</v>
      </c>
      <c r="AR129" s="133" t="s">
        <v>20</v>
      </c>
      <c r="AT129" s="134" t="s">
        <v>73</v>
      </c>
      <c r="AU129" s="134" t="s">
        <v>20</v>
      </c>
      <c r="AY129" s="133" t="s">
        <v>118</v>
      </c>
      <c r="BK129" s="135">
        <f>SUM(BK130:BK136)</f>
        <v>80810.24</v>
      </c>
    </row>
    <row r="130" spans="2:65" s="1" customFormat="1" ht="31.5" customHeight="1">
      <c r="B130" s="111"/>
      <c r="C130" s="137" t="s">
        <v>146</v>
      </c>
      <c r="D130" s="137" t="s">
        <v>119</v>
      </c>
      <c r="E130" s="138" t="s">
        <v>147</v>
      </c>
      <c r="F130" s="229" t="s">
        <v>148</v>
      </c>
      <c r="G130" s="230"/>
      <c r="H130" s="230"/>
      <c r="I130" s="230"/>
      <c r="J130" s="139" t="s">
        <v>149</v>
      </c>
      <c r="K130" s="140">
        <v>162.374</v>
      </c>
      <c r="L130" s="231">
        <v>207</v>
      </c>
      <c r="M130" s="230"/>
      <c r="N130" s="231">
        <f>ROUND(L130*K130,2)</f>
        <v>33611.42</v>
      </c>
      <c r="O130" s="230"/>
      <c r="P130" s="230"/>
      <c r="Q130" s="230"/>
      <c r="R130" s="113"/>
      <c r="T130" s="141" t="s">
        <v>3</v>
      </c>
      <c r="U130" s="39" t="s">
        <v>39</v>
      </c>
      <c r="V130" s="142">
        <v>0.53</v>
      </c>
      <c r="W130" s="142">
        <f>V130*K130</f>
        <v>86.05822</v>
      </c>
      <c r="X130" s="142">
        <v>0.08425</v>
      </c>
      <c r="Y130" s="142">
        <f>X130*K130</f>
        <v>13.6800095</v>
      </c>
      <c r="Z130" s="142">
        <v>0</v>
      </c>
      <c r="AA130" s="143">
        <f>Z130*K130</f>
        <v>0</v>
      </c>
      <c r="AR130" s="16" t="s">
        <v>123</v>
      </c>
      <c r="AT130" s="16" t="s">
        <v>119</v>
      </c>
      <c r="AU130" s="16" t="s">
        <v>84</v>
      </c>
      <c r="AY130" s="16" t="s">
        <v>118</v>
      </c>
      <c r="BE130" s="144">
        <f>IF(U130="základní",N130,0)</f>
        <v>33611.42</v>
      </c>
      <c r="BF130" s="144">
        <f>IF(U130="snížená",N130,0)</f>
        <v>0</v>
      </c>
      <c r="BG130" s="144">
        <f>IF(U130="zákl. přenesená",N130,0)</f>
        <v>0</v>
      </c>
      <c r="BH130" s="144">
        <f>IF(U130="sníž. přenesená",N130,0)</f>
        <v>0</v>
      </c>
      <c r="BI130" s="144">
        <f>IF(U130="nulová",N130,0)</f>
        <v>0</v>
      </c>
      <c r="BJ130" s="16" t="s">
        <v>20</v>
      </c>
      <c r="BK130" s="144">
        <f>ROUND(L130*K130,2)</f>
        <v>33611.42</v>
      </c>
      <c r="BL130" s="16" t="s">
        <v>123</v>
      </c>
      <c r="BM130" s="16" t="s">
        <v>150</v>
      </c>
    </row>
    <row r="131" spans="2:51" s="10" customFormat="1" ht="22.5" customHeight="1">
      <c r="B131" s="145"/>
      <c r="C131" s="146"/>
      <c r="D131" s="146"/>
      <c r="E131" s="147" t="s">
        <v>3</v>
      </c>
      <c r="F131" s="232" t="s">
        <v>151</v>
      </c>
      <c r="G131" s="233"/>
      <c r="H131" s="233"/>
      <c r="I131" s="233"/>
      <c r="J131" s="146"/>
      <c r="K131" s="148">
        <v>162.374</v>
      </c>
      <c r="L131" s="146"/>
      <c r="M131" s="146"/>
      <c r="N131" s="146"/>
      <c r="O131" s="146"/>
      <c r="P131" s="146"/>
      <c r="Q131" s="146"/>
      <c r="R131" s="149"/>
      <c r="T131" s="150"/>
      <c r="U131" s="146"/>
      <c r="V131" s="146"/>
      <c r="W131" s="146"/>
      <c r="X131" s="146"/>
      <c r="Y131" s="146"/>
      <c r="Z131" s="146"/>
      <c r="AA131" s="151"/>
      <c r="AT131" s="152" t="s">
        <v>126</v>
      </c>
      <c r="AU131" s="152" t="s">
        <v>84</v>
      </c>
      <c r="AV131" s="10" t="s">
        <v>84</v>
      </c>
      <c r="AW131" s="10" t="s">
        <v>32</v>
      </c>
      <c r="AX131" s="10" t="s">
        <v>20</v>
      </c>
      <c r="AY131" s="152" t="s">
        <v>118</v>
      </c>
    </row>
    <row r="132" spans="2:65" s="1" customFormat="1" ht="31.5" customHeight="1">
      <c r="B132" s="111"/>
      <c r="C132" s="153" t="s">
        <v>152</v>
      </c>
      <c r="D132" s="153" t="s">
        <v>153</v>
      </c>
      <c r="E132" s="154" t="s">
        <v>154</v>
      </c>
      <c r="F132" s="234" t="s">
        <v>155</v>
      </c>
      <c r="G132" s="235"/>
      <c r="H132" s="235"/>
      <c r="I132" s="235"/>
      <c r="J132" s="155" t="s">
        <v>149</v>
      </c>
      <c r="K132" s="156">
        <v>167.245</v>
      </c>
      <c r="L132" s="236">
        <v>227</v>
      </c>
      <c r="M132" s="235"/>
      <c r="N132" s="236">
        <f>ROUND(L132*K132,2)</f>
        <v>37964.62</v>
      </c>
      <c r="O132" s="230"/>
      <c r="P132" s="230"/>
      <c r="Q132" s="230"/>
      <c r="R132" s="113"/>
      <c r="T132" s="141" t="s">
        <v>3</v>
      </c>
      <c r="U132" s="39" t="s">
        <v>39</v>
      </c>
      <c r="V132" s="142">
        <v>0</v>
      </c>
      <c r="W132" s="142">
        <f>V132*K132</f>
        <v>0</v>
      </c>
      <c r="X132" s="142">
        <v>0.14</v>
      </c>
      <c r="Y132" s="142">
        <f>X132*K132</f>
        <v>23.414300000000004</v>
      </c>
      <c r="Z132" s="142">
        <v>0</v>
      </c>
      <c r="AA132" s="143">
        <f>Z132*K132</f>
        <v>0</v>
      </c>
      <c r="AR132" s="16" t="s">
        <v>152</v>
      </c>
      <c r="AT132" s="16" t="s">
        <v>153</v>
      </c>
      <c r="AU132" s="16" t="s">
        <v>84</v>
      </c>
      <c r="AY132" s="16" t="s">
        <v>118</v>
      </c>
      <c r="BE132" s="144">
        <f>IF(U132="základní",N132,0)</f>
        <v>37964.62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16" t="s">
        <v>20</v>
      </c>
      <c r="BK132" s="144">
        <f>ROUND(L132*K132,2)</f>
        <v>37964.62</v>
      </c>
      <c r="BL132" s="16" t="s">
        <v>123</v>
      </c>
      <c r="BM132" s="16" t="s">
        <v>156</v>
      </c>
    </row>
    <row r="133" spans="2:51" s="10" customFormat="1" ht="22.5" customHeight="1">
      <c r="B133" s="145"/>
      <c r="C133" s="146"/>
      <c r="D133" s="146"/>
      <c r="E133" s="147" t="s">
        <v>3</v>
      </c>
      <c r="F133" s="232" t="s">
        <v>157</v>
      </c>
      <c r="G133" s="233"/>
      <c r="H133" s="233"/>
      <c r="I133" s="233"/>
      <c r="J133" s="146"/>
      <c r="K133" s="148">
        <v>167.245</v>
      </c>
      <c r="L133" s="146"/>
      <c r="M133" s="146"/>
      <c r="N133" s="146"/>
      <c r="O133" s="146"/>
      <c r="P133" s="146"/>
      <c r="Q133" s="146"/>
      <c r="R133" s="149"/>
      <c r="T133" s="150"/>
      <c r="U133" s="146"/>
      <c r="V133" s="146"/>
      <c r="W133" s="146"/>
      <c r="X133" s="146"/>
      <c r="Y133" s="146"/>
      <c r="Z133" s="146"/>
      <c r="AA133" s="151"/>
      <c r="AT133" s="152" t="s">
        <v>126</v>
      </c>
      <c r="AU133" s="152" t="s">
        <v>84</v>
      </c>
      <c r="AV133" s="10" t="s">
        <v>84</v>
      </c>
      <c r="AW133" s="10" t="s">
        <v>32</v>
      </c>
      <c r="AX133" s="10" t="s">
        <v>20</v>
      </c>
      <c r="AY133" s="152" t="s">
        <v>118</v>
      </c>
    </row>
    <row r="134" spans="2:65" s="1" customFormat="1" ht="31.5" customHeight="1">
      <c r="B134" s="111"/>
      <c r="C134" s="137" t="s">
        <v>158</v>
      </c>
      <c r="D134" s="137" t="s">
        <v>119</v>
      </c>
      <c r="E134" s="138" t="s">
        <v>159</v>
      </c>
      <c r="F134" s="229" t="s">
        <v>160</v>
      </c>
      <c r="G134" s="230"/>
      <c r="H134" s="230"/>
      <c r="I134" s="230"/>
      <c r="J134" s="139" t="s">
        <v>149</v>
      </c>
      <c r="K134" s="140">
        <v>162.374</v>
      </c>
      <c r="L134" s="231">
        <v>50.6</v>
      </c>
      <c r="M134" s="230"/>
      <c r="N134" s="231">
        <f>ROUND(L134*K134,2)</f>
        <v>8216.12</v>
      </c>
      <c r="O134" s="230"/>
      <c r="P134" s="230"/>
      <c r="Q134" s="230"/>
      <c r="R134" s="113"/>
      <c r="T134" s="141" t="s">
        <v>3</v>
      </c>
      <c r="U134" s="39" t="s">
        <v>39</v>
      </c>
      <c r="V134" s="142">
        <v>0.05</v>
      </c>
      <c r="W134" s="142">
        <f>V134*K134</f>
        <v>8.1187</v>
      </c>
      <c r="X134" s="142">
        <v>0</v>
      </c>
      <c r="Y134" s="142">
        <f>X134*K134</f>
        <v>0</v>
      </c>
      <c r="Z134" s="142">
        <v>0</v>
      </c>
      <c r="AA134" s="143">
        <f>Z134*K134</f>
        <v>0</v>
      </c>
      <c r="AR134" s="16" t="s">
        <v>123</v>
      </c>
      <c r="AT134" s="16" t="s">
        <v>119</v>
      </c>
      <c r="AU134" s="16" t="s">
        <v>84</v>
      </c>
      <c r="AY134" s="16" t="s">
        <v>118</v>
      </c>
      <c r="BE134" s="144">
        <f>IF(U134="základní",N134,0)</f>
        <v>8216.12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16" t="s">
        <v>20</v>
      </c>
      <c r="BK134" s="144">
        <f>ROUND(L134*K134,2)</f>
        <v>8216.12</v>
      </c>
      <c r="BL134" s="16" t="s">
        <v>123</v>
      </c>
      <c r="BM134" s="16" t="s">
        <v>161</v>
      </c>
    </row>
    <row r="135" spans="2:51" s="10" customFormat="1" ht="22.5" customHeight="1">
      <c r="B135" s="145"/>
      <c r="C135" s="146"/>
      <c r="D135" s="146"/>
      <c r="E135" s="147" t="s">
        <v>3</v>
      </c>
      <c r="F135" s="232" t="s">
        <v>151</v>
      </c>
      <c r="G135" s="233"/>
      <c r="H135" s="233"/>
      <c r="I135" s="233"/>
      <c r="J135" s="146"/>
      <c r="K135" s="148">
        <v>162.374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126</v>
      </c>
      <c r="AU135" s="152" t="s">
        <v>84</v>
      </c>
      <c r="AV135" s="10" t="s">
        <v>84</v>
      </c>
      <c r="AW135" s="10" t="s">
        <v>32</v>
      </c>
      <c r="AX135" s="10" t="s">
        <v>20</v>
      </c>
      <c r="AY135" s="152" t="s">
        <v>118</v>
      </c>
    </row>
    <row r="136" spans="2:65" s="1" customFormat="1" ht="31.5" customHeight="1">
      <c r="B136" s="111"/>
      <c r="C136" s="137" t="s">
        <v>25</v>
      </c>
      <c r="D136" s="137" t="s">
        <v>119</v>
      </c>
      <c r="E136" s="138" t="s">
        <v>162</v>
      </c>
      <c r="F136" s="229" t="s">
        <v>163</v>
      </c>
      <c r="G136" s="230"/>
      <c r="H136" s="230"/>
      <c r="I136" s="230"/>
      <c r="J136" s="139" t="s">
        <v>149</v>
      </c>
      <c r="K136" s="140">
        <v>162.374</v>
      </c>
      <c r="L136" s="231">
        <v>6.27</v>
      </c>
      <c r="M136" s="230"/>
      <c r="N136" s="231">
        <f>ROUND(L136*K136,2)</f>
        <v>1018.08</v>
      </c>
      <c r="O136" s="230"/>
      <c r="P136" s="230"/>
      <c r="Q136" s="230"/>
      <c r="R136" s="113"/>
      <c r="T136" s="141" t="s">
        <v>3</v>
      </c>
      <c r="U136" s="39" t="s">
        <v>39</v>
      </c>
      <c r="V136" s="142">
        <v>0.006</v>
      </c>
      <c r="W136" s="142">
        <f>V136*K136</f>
        <v>0.974244</v>
      </c>
      <c r="X136" s="142">
        <v>0</v>
      </c>
      <c r="Y136" s="142">
        <f>X136*K136</f>
        <v>0</v>
      </c>
      <c r="Z136" s="142">
        <v>0</v>
      </c>
      <c r="AA136" s="143">
        <f>Z136*K136</f>
        <v>0</v>
      </c>
      <c r="AR136" s="16" t="s">
        <v>123</v>
      </c>
      <c r="AT136" s="16" t="s">
        <v>119</v>
      </c>
      <c r="AU136" s="16" t="s">
        <v>84</v>
      </c>
      <c r="AY136" s="16" t="s">
        <v>118</v>
      </c>
      <c r="BE136" s="144">
        <f>IF(U136="základní",N136,0)</f>
        <v>1018.08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16" t="s">
        <v>20</v>
      </c>
      <c r="BK136" s="144">
        <f>ROUND(L136*K136,2)</f>
        <v>1018.08</v>
      </c>
      <c r="BL136" s="16" t="s">
        <v>123</v>
      </c>
      <c r="BM136" s="16" t="s">
        <v>164</v>
      </c>
    </row>
    <row r="137" spans="2:63" s="9" customFormat="1" ht="36.75" customHeight="1">
      <c r="B137" s="126"/>
      <c r="C137" s="127"/>
      <c r="D137" s="128" t="s">
        <v>97</v>
      </c>
      <c r="E137" s="128"/>
      <c r="F137" s="128"/>
      <c r="G137" s="128"/>
      <c r="H137" s="128"/>
      <c r="I137" s="128"/>
      <c r="J137" s="128"/>
      <c r="K137" s="128"/>
      <c r="L137" s="128"/>
      <c r="M137" s="128"/>
      <c r="N137" s="250">
        <f>BK137</f>
        <v>298584.93</v>
      </c>
      <c r="O137" s="251"/>
      <c r="P137" s="251"/>
      <c r="Q137" s="251"/>
      <c r="R137" s="129"/>
      <c r="T137" s="130"/>
      <c r="U137" s="127"/>
      <c r="V137" s="127"/>
      <c r="W137" s="131">
        <f>W138+W169+W172</f>
        <v>395.4387</v>
      </c>
      <c r="X137" s="127"/>
      <c r="Y137" s="131">
        <f>Y138+Y169+Y172</f>
        <v>9.095951420000002</v>
      </c>
      <c r="Z137" s="127"/>
      <c r="AA137" s="132">
        <f>AA138+AA169+AA172</f>
        <v>0</v>
      </c>
      <c r="AR137" s="133" t="s">
        <v>84</v>
      </c>
      <c r="AT137" s="134" t="s">
        <v>73</v>
      </c>
      <c r="AU137" s="134" t="s">
        <v>74</v>
      </c>
      <c r="AY137" s="133" t="s">
        <v>118</v>
      </c>
      <c r="BK137" s="135">
        <f>BK138+BK169+BK172</f>
        <v>298584.93</v>
      </c>
    </row>
    <row r="138" spans="2:63" s="9" customFormat="1" ht="19.5" customHeight="1">
      <c r="B138" s="126"/>
      <c r="C138" s="127"/>
      <c r="D138" s="136" t="s">
        <v>98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46">
        <f>BK138</f>
        <v>181763.91999999998</v>
      </c>
      <c r="O138" s="247"/>
      <c r="P138" s="247"/>
      <c r="Q138" s="247"/>
      <c r="R138" s="129"/>
      <c r="T138" s="130"/>
      <c r="U138" s="127"/>
      <c r="V138" s="127"/>
      <c r="W138" s="131">
        <f>SUM(W139:W168)</f>
        <v>243.26933999999997</v>
      </c>
      <c r="X138" s="127"/>
      <c r="Y138" s="131">
        <f>SUM(Y139:Y168)</f>
        <v>7.476567420000001</v>
      </c>
      <c r="Z138" s="127"/>
      <c r="AA138" s="132">
        <f>SUM(AA139:AA168)</f>
        <v>0</v>
      </c>
      <c r="AR138" s="133" t="s">
        <v>84</v>
      </c>
      <c r="AT138" s="134" t="s">
        <v>73</v>
      </c>
      <c r="AU138" s="134" t="s">
        <v>20</v>
      </c>
      <c r="AY138" s="133" t="s">
        <v>118</v>
      </c>
      <c r="BK138" s="135">
        <f>SUM(BK139:BK168)</f>
        <v>181763.91999999998</v>
      </c>
    </row>
    <row r="139" spans="2:65" s="1" customFormat="1" ht="31.5" customHeight="1">
      <c r="B139" s="111"/>
      <c r="C139" s="137" t="s">
        <v>165</v>
      </c>
      <c r="D139" s="137" t="s">
        <v>119</v>
      </c>
      <c r="E139" s="138" t="s">
        <v>166</v>
      </c>
      <c r="F139" s="229" t="s">
        <v>167</v>
      </c>
      <c r="G139" s="230"/>
      <c r="H139" s="230"/>
      <c r="I139" s="230"/>
      <c r="J139" s="139" t="s">
        <v>122</v>
      </c>
      <c r="K139" s="140">
        <v>9.614</v>
      </c>
      <c r="L139" s="231">
        <v>873</v>
      </c>
      <c r="M139" s="230"/>
      <c r="N139" s="231">
        <f>ROUND(L139*K139,2)</f>
        <v>8393.02</v>
      </c>
      <c r="O139" s="230"/>
      <c r="P139" s="230"/>
      <c r="Q139" s="230"/>
      <c r="R139" s="113"/>
      <c r="T139" s="141" t="s">
        <v>3</v>
      </c>
      <c r="U139" s="39" t="s">
        <v>39</v>
      </c>
      <c r="V139" s="142">
        <v>1.56</v>
      </c>
      <c r="W139" s="142">
        <f>V139*K139</f>
        <v>14.997840000000002</v>
      </c>
      <c r="X139" s="142">
        <v>0.00189</v>
      </c>
      <c r="Y139" s="142">
        <f>X139*K139</f>
        <v>0.018170460000000003</v>
      </c>
      <c r="Z139" s="142">
        <v>0</v>
      </c>
      <c r="AA139" s="143">
        <f>Z139*K139</f>
        <v>0</v>
      </c>
      <c r="AR139" s="16" t="s">
        <v>168</v>
      </c>
      <c r="AT139" s="16" t="s">
        <v>119</v>
      </c>
      <c r="AU139" s="16" t="s">
        <v>84</v>
      </c>
      <c r="AY139" s="16" t="s">
        <v>118</v>
      </c>
      <c r="BE139" s="144">
        <f>IF(U139="základní",N139,0)</f>
        <v>8393.02</v>
      </c>
      <c r="BF139" s="144">
        <f>IF(U139="snížená",N139,0)</f>
        <v>0</v>
      </c>
      <c r="BG139" s="144">
        <f>IF(U139="zákl. přenesená",N139,0)</f>
        <v>0</v>
      </c>
      <c r="BH139" s="144">
        <f>IF(U139="sníž. přenesená",N139,0)</f>
        <v>0</v>
      </c>
      <c r="BI139" s="144">
        <f>IF(U139="nulová",N139,0)</f>
        <v>0</v>
      </c>
      <c r="BJ139" s="16" t="s">
        <v>20</v>
      </c>
      <c r="BK139" s="144">
        <f>ROUND(L139*K139,2)</f>
        <v>8393.02</v>
      </c>
      <c r="BL139" s="16" t="s">
        <v>168</v>
      </c>
      <c r="BM139" s="16" t="s">
        <v>169</v>
      </c>
    </row>
    <row r="140" spans="2:65" s="1" customFormat="1" ht="31.5" customHeight="1">
      <c r="B140" s="111"/>
      <c r="C140" s="137" t="s">
        <v>170</v>
      </c>
      <c r="D140" s="137" t="s">
        <v>119</v>
      </c>
      <c r="E140" s="138" t="s">
        <v>171</v>
      </c>
      <c r="F140" s="229" t="s">
        <v>172</v>
      </c>
      <c r="G140" s="230"/>
      <c r="H140" s="230"/>
      <c r="I140" s="230"/>
      <c r="J140" s="139" t="s">
        <v>173</v>
      </c>
      <c r="K140" s="140">
        <v>33</v>
      </c>
      <c r="L140" s="231">
        <v>148</v>
      </c>
      <c r="M140" s="230"/>
      <c r="N140" s="231">
        <f>ROUND(L140*K140,2)</f>
        <v>4884</v>
      </c>
      <c r="O140" s="230"/>
      <c r="P140" s="230"/>
      <c r="Q140" s="230"/>
      <c r="R140" s="113"/>
      <c r="T140" s="141" t="s">
        <v>3</v>
      </c>
      <c r="U140" s="39" t="s">
        <v>39</v>
      </c>
      <c r="V140" s="142">
        <v>0.454</v>
      </c>
      <c r="W140" s="142">
        <f>V140*K140</f>
        <v>14.982000000000001</v>
      </c>
      <c r="X140" s="142">
        <v>0</v>
      </c>
      <c r="Y140" s="142">
        <f>X140*K140</f>
        <v>0</v>
      </c>
      <c r="Z140" s="142">
        <v>0</v>
      </c>
      <c r="AA140" s="143">
        <f>Z140*K140</f>
        <v>0</v>
      </c>
      <c r="AR140" s="16" t="s">
        <v>168</v>
      </c>
      <c r="AT140" s="16" t="s">
        <v>119</v>
      </c>
      <c r="AU140" s="16" t="s">
        <v>84</v>
      </c>
      <c r="AY140" s="16" t="s">
        <v>118</v>
      </c>
      <c r="BE140" s="144">
        <f>IF(U140="základní",N140,0)</f>
        <v>4884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16" t="s">
        <v>20</v>
      </c>
      <c r="BK140" s="144">
        <f>ROUND(L140*K140,2)</f>
        <v>4884</v>
      </c>
      <c r="BL140" s="16" t="s">
        <v>168</v>
      </c>
      <c r="BM140" s="16" t="s">
        <v>174</v>
      </c>
    </row>
    <row r="141" spans="2:51" s="11" customFormat="1" ht="22.5" customHeight="1">
      <c r="B141" s="157"/>
      <c r="C141" s="158"/>
      <c r="D141" s="158"/>
      <c r="E141" s="159" t="s">
        <v>3</v>
      </c>
      <c r="F141" s="237" t="s">
        <v>175</v>
      </c>
      <c r="G141" s="238"/>
      <c r="H141" s="238"/>
      <c r="I141" s="238"/>
      <c r="J141" s="158"/>
      <c r="K141" s="160" t="s">
        <v>3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126</v>
      </c>
      <c r="AU141" s="164" t="s">
        <v>84</v>
      </c>
      <c r="AV141" s="11" t="s">
        <v>20</v>
      </c>
      <c r="AW141" s="11" t="s">
        <v>32</v>
      </c>
      <c r="AX141" s="11" t="s">
        <v>74</v>
      </c>
      <c r="AY141" s="164" t="s">
        <v>118</v>
      </c>
    </row>
    <row r="142" spans="2:51" s="10" customFormat="1" ht="22.5" customHeight="1">
      <c r="B142" s="145"/>
      <c r="C142" s="146"/>
      <c r="D142" s="146"/>
      <c r="E142" s="147" t="s">
        <v>3</v>
      </c>
      <c r="F142" s="239" t="s">
        <v>176</v>
      </c>
      <c r="G142" s="233"/>
      <c r="H142" s="233"/>
      <c r="I142" s="233"/>
      <c r="J142" s="146"/>
      <c r="K142" s="148">
        <v>33</v>
      </c>
      <c r="L142" s="146"/>
      <c r="M142" s="146"/>
      <c r="N142" s="146"/>
      <c r="O142" s="146"/>
      <c r="P142" s="146"/>
      <c r="Q142" s="146"/>
      <c r="R142" s="149"/>
      <c r="T142" s="150"/>
      <c r="U142" s="146"/>
      <c r="V142" s="146"/>
      <c r="W142" s="146"/>
      <c r="X142" s="146"/>
      <c r="Y142" s="146"/>
      <c r="Z142" s="146"/>
      <c r="AA142" s="151"/>
      <c r="AT142" s="152" t="s">
        <v>126</v>
      </c>
      <c r="AU142" s="152" t="s">
        <v>84</v>
      </c>
      <c r="AV142" s="10" t="s">
        <v>84</v>
      </c>
      <c r="AW142" s="10" t="s">
        <v>32</v>
      </c>
      <c r="AX142" s="10" t="s">
        <v>20</v>
      </c>
      <c r="AY142" s="152" t="s">
        <v>118</v>
      </c>
    </row>
    <row r="143" spans="2:65" s="1" customFormat="1" ht="31.5" customHeight="1">
      <c r="B143" s="111"/>
      <c r="C143" s="137" t="s">
        <v>177</v>
      </c>
      <c r="D143" s="137" t="s">
        <v>119</v>
      </c>
      <c r="E143" s="138" t="s">
        <v>178</v>
      </c>
      <c r="F143" s="229" t="s">
        <v>179</v>
      </c>
      <c r="G143" s="230"/>
      <c r="H143" s="230"/>
      <c r="I143" s="230"/>
      <c r="J143" s="139" t="s">
        <v>173</v>
      </c>
      <c r="K143" s="140">
        <v>329.1</v>
      </c>
      <c r="L143" s="231">
        <v>223</v>
      </c>
      <c r="M143" s="230"/>
      <c r="N143" s="231">
        <f>ROUND(L143*K143,2)</f>
        <v>73389.3</v>
      </c>
      <c r="O143" s="230"/>
      <c r="P143" s="230"/>
      <c r="Q143" s="230"/>
      <c r="R143" s="113"/>
      <c r="T143" s="141" t="s">
        <v>3</v>
      </c>
      <c r="U143" s="39" t="s">
        <v>39</v>
      </c>
      <c r="V143" s="142">
        <v>0.575</v>
      </c>
      <c r="W143" s="142">
        <f>V143*K143</f>
        <v>189.2325</v>
      </c>
      <c r="X143" s="142">
        <v>0</v>
      </c>
      <c r="Y143" s="142">
        <f>X143*K143</f>
        <v>0</v>
      </c>
      <c r="Z143" s="142">
        <v>0</v>
      </c>
      <c r="AA143" s="143">
        <f>Z143*K143</f>
        <v>0</v>
      </c>
      <c r="AR143" s="16" t="s">
        <v>168</v>
      </c>
      <c r="AT143" s="16" t="s">
        <v>119</v>
      </c>
      <c r="AU143" s="16" t="s">
        <v>84</v>
      </c>
      <c r="AY143" s="16" t="s">
        <v>118</v>
      </c>
      <c r="BE143" s="144">
        <f>IF(U143="základní",N143,0)</f>
        <v>73389.3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16" t="s">
        <v>20</v>
      </c>
      <c r="BK143" s="144">
        <f>ROUND(L143*K143,2)</f>
        <v>73389.3</v>
      </c>
      <c r="BL143" s="16" t="s">
        <v>168</v>
      </c>
      <c r="BM143" s="16" t="s">
        <v>180</v>
      </c>
    </row>
    <row r="144" spans="2:51" s="11" customFormat="1" ht="22.5" customHeight="1">
      <c r="B144" s="157"/>
      <c r="C144" s="158"/>
      <c r="D144" s="158"/>
      <c r="E144" s="159" t="s">
        <v>3</v>
      </c>
      <c r="F144" s="237" t="s">
        <v>181</v>
      </c>
      <c r="G144" s="238"/>
      <c r="H144" s="238"/>
      <c r="I144" s="238"/>
      <c r="J144" s="158"/>
      <c r="K144" s="160" t="s">
        <v>3</v>
      </c>
      <c r="L144" s="158"/>
      <c r="M144" s="158"/>
      <c r="N144" s="158"/>
      <c r="O144" s="158"/>
      <c r="P144" s="158"/>
      <c r="Q144" s="158"/>
      <c r="R144" s="161"/>
      <c r="T144" s="162"/>
      <c r="U144" s="158"/>
      <c r="V144" s="158"/>
      <c r="W144" s="158"/>
      <c r="X144" s="158"/>
      <c r="Y144" s="158"/>
      <c r="Z144" s="158"/>
      <c r="AA144" s="163"/>
      <c r="AT144" s="164" t="s">
        <v>126</v>
      </c>
      <c r="AU144" s="164" t="s">
        <v>84</v>
      </c>
      <c r="AV144" s="11" t="s">
        <v>20</v>
      </c>
      <c r="AW144" s="11" t="s">
        <v>32</v>
      </c>
      <c r="AX144" s="11" t="s">
        <v>74</v>
      </c>
      <c r="AY144" s="164" t="s">
        <v>118</v>
      </c>
    </row>
    <row r="145" spans="2:51" s="10" customFormat="1" ht="22.5" customHeight="1">
      <c r="B145" s="145"/>
      <c r="C145" s="146"/>
      <c r="D145" s="146"/>
      <c r="E145" s="147" t="s">
        <v>3</v>
      </c>
      <c r="F145" s="239" t="s">
        <v>182</v>
      </c>
      <c r="G145" s="233"/>
      <c r="H145" s="233"/>
      <c r="I145" s="233"/>
      <c r="J145" s="146"/>
      <c r="K145" s="148">
        <v>56.7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126</v>
      </c>
      <c r="AU145" s="152" t="s">
        <v>84</v>
      </c>
      <c r="AV145" s="10" t="s">
        <v>84</v>
      </c>
      <c r="AW145" s="10" t="s">
        <v>32</v>
      </c>
      <c r="AX145" s="10" t="s">
        <v>74</v>
      </c>
      <c r="AY145" s="152" t="s">
        <v>118</v>
      </c>
    </row>
    <row r="146" spans="2:51" s="11" customFormat="1" ht="22.5" customHeight="1">
      <c r="B146" s="157"/>
      <c r="C146" s="158"/>
      <c r="D146" s="158"/>
      <c r="E146" s="159" t="s">
        <v>3</v>
      </c>
      <c r="F146" s="240" t="s">
        <v>183</v>
      </c>
      <c r="G146" s="238"/>
      <c r="H146" s="238"/>
      <c r="I146" s="238"/>
      <c r="J146" s="158"/>
      <c r="K146" s="160" t="s">
        <v>3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126</v>
      </c>
      <c r="AU146" s="164" t="s">
        <v>84</v>
      </c>
      <c r="AV146" s="11" t="s">
        <v>20</v>
      </c>
      <c r="AW146" s="11" t="s">
        <v>32</v>
      </c>
      <c r="AX146" s="11" t="s">
        <v>74</v>
      </c>
      <c r="AY146" s="164" t="s">
        <v>118</v>
      </c>
    </row>
    <row r="147" spans="2:51" s="10" customFormat="1" ht="22.5" customHeight="1">
      <c r="B147" s="145"/>
      <c r="C147" s="146"/>
      <c r="D147" s="146"/>
      <c r="E147" s="147" t="s">
        <v>3</v>
      </c>
      <c r="F147" s="239" t="s">
        <v>184</v>
      </c>
      <c r="G147" s="233"/>
      <c r="H147" s="233"/>
      <c r="I147" s="233"/>
      <c r="J147" s="146"/>
      <c r="K147" s="148">
        <v>213.4</v>
      </c>
      <c r="L147" s="146"/>
      <c r="M147" s="146"/>
      <c r="N147" s="146"/>
      <c r="O147" s="146"/>
      <c r="P147" s="146"/>
      <c r="Q147" s="146"/>
      <c r="R147" s="149"/>
      <c r="T147" s="150"/>
      <c r="U147" s="146"/>
      <c r="V147" s="146"/>
      <c r="W147" s="146"/>
      <c r="X147" s="146"/>
      <c r="Y147" s="146"/>
      <c r="Z147" s="146"/>
      <c r="AA147" s="151"/>
      <c r="AT147" s="152" t="s">
        <v>126</v>
      </c>
      <c r="AU147" s="152" t="s">
        <v>84</v>
      </c>
      <c r="AV147" s="10" t="s">
        <v>84</v>
      </c>
      <c r="AW147" s="10" t="s">
        <v>32</v>
      </c>
      <c r="AX147" s="10" t="s">
        <v>74</v>
      </c>
      <c r="AY147" s="152" t="s">
        <v>118</v>
      </c>
    </row>
    <row r="148" spans="2:51" s="11" customFormat="1" ht="22.5" customHeight="1">
      <c r="B148" s="157"/>
      <c r="C148" s="158"/>
      <c r="D148" s="158"/>
      <c r="E148" s="159" t="s">
        <v>3</v>
      </c>
      <c r="F148" s="240" t="s">
        <v>185</v>
      </c>
      <c r="G148" s="238"/>
      <c r="H148" s="238"/>
      <c r="I148" s="238"/>
      <c r="J148" s="158"/>
      <c r="K148" s="160" t="s">
        <v>3</v>
      </c>
      <c r="L148" s="158"/>
      <c r="M148" s="158"/>
      <c r="N148" s="158"/>
      <c r="O148" s="158"/>
      <c r="P148" s="158"/>
      <c r="Q148" s="158"/>
      <c r="R148" s="161"/>
      <c r="T148" s="162"/>
      <c r="U148" s="158"/>
      <c r="V148" s="158"/>
      <c r="W148" s="158"/>
      <c r="X148" s="158"/>
      <c r="Y148" s="158"/>
      <c r="Z148" s="158"/>
      <c r="AA148" s="163"/>
      <c r="AT148" s="164" t="s">
        <v>126</v>
      </c>
      <c r="AU148" s="164" t="s">
        <v>84</v>
      </c>
      <c r="AV148" s="11" t="s">
        <v>20</v>
      </c>
      <c r="AW148" s="11" t="s">
        <v>32</v>
      </c>
      <c r="AX148" s="11" t="s">
        <v>74</v>
      </c>
      <c r="AY148" s="164" t="s">
        <v>118</v>
      </c>
    </row>
    <row r="149" spans="2:51" s="10" customFormat="1" ht="22.5" customHeight="1">
      <c r="B149" s="145"/>
      <c r="C149" s="146"/>
      <c r="D149" s="146"/>
      <c r="E149" s="147" t="s">
        <v>3</v>
      </c>
      <c r="F149" s="239" t="s">
        <v>186</v>
      </c>
      <c r="G149" s="233"/>
      <c r="H149" s="233"/>
      <c r="I149" s="233"/>
      <c r="J149" s="146"/>
      <c r="K149" s="148">
        <v>59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126</v>
      </c>
      <c r="AU149" s="152" t="s">
        <v>84</v>
      </c>
      <c r="AV149" s="10" t="s">
        <v>84</v>
      </c>
      <c r="AW149" s="10" t="s">
        <v>32</v>
      </c>
      <c r="AX149" s="10" t="s">
        <v>74</v>
      </c>
      <c r="AY149" s="152" t="s">
        <v>118</v>
      </c>
    </row>
    <row r="150" spans="2:51" s="12" customFormat="1" ht="22.5" customHeight="1">
      <c r="B150" s="165"/>
      <c r="C150" s="166"/>
      <c r="D150" s="166"/>
      <c r="E150" s="167" t="s">
        <v>3</v>
      </c>
      <c r="F150" s="241" t="s">
        <v>187</v>
      </c>
      <c r="G150" s="242"/>
      <c r="H150" s="242"/>
      <c r="I150" s="242"/>
      <c r="J150" s="166"/>
      <c r="K150" s="168">
        <v>329.1</v>
      </c>
      <c r="L150" s="166"/>
      <c r="M150" s="166"/>
      <c r="N150" s="166"/>
      <c r="O150" s="166"/>
      <c r="P150" s="166"/>
      <c r="Q150" s="166"/>
      <c r="R150" s="169"/>
      <c r="T150" s="170"/>
      <c r="U150" s="166"/>
      <c r="V150" s="166"/>
      <c r="W150" s="166"/>
      <c r="X150" s="166"/>
      <c r="Y150" s="166"/>
      <c r="Z150" s="166"/>
      <c r="AA150" s="171"/>
      <c r="AT150" s="172" t="s">
        <v>126</v>
      </c>
      <c r="AU150" s="172" t="s">
        <v>84</v>
      </c>
      <c r="AV150" s="12" t="s">
        <v>123</v>
      </c>
      <c r="AW150" s="12" t="s">
        <v>32</v>
      </c>
      <c r="AX150" s="12" t="s">
        <v>20</v>
      </c>
      <c r="AY150" s="172" t="s">
        <v>118</v>
      </c>
    </row>
    <row r="151" spans="2:65" s="1" customFormat="1" ht="22.5" customHeight="1">
      <c r="B151" s="111"/>
      <c r="C151" s="153" t="s">
        <v>188</v>
      </c>
      <c r="D151" s="153" t="s">
        <v>153</v>
      </c>
      <c r="E151" s="154" t="s">
        <v>189</v>
      </c>
      <c r="F151" s="234" t="s">
        <v>190</v>
      </c>
      <c r="G151" s="235"/>
      <c r="H151" s="235"/>
      <c r="I151" s="235"/>
      <c r="J151" s="155" t="s">
        <v>122</v>
      </c>
      <c r="K151" s="156">
        <v>9.614</v>
      </c>
      <c r="L151" s="236">
        <v>4830</v>
      </c>
      <c r="M151" s="235"/>
      <c r="N151" s="236">
        <f>ROUND(L151*K151,2)</f>
        <v>46435.62</v>
      </c>
      <c r="O151" s="230"/>
      <c r="P151" s="230"/>
      <c r="Q151" s="230"/>
      <c r="R151" s="113"/>
      <c r="T151" s="141" t="s">
        <v>3</v>
      </c>
      <c r="U151" s="39" t="s">
        <v>39</v>
      </c>
      <c r="V151" s="142">
        <v>0</v>
      </c>
      <c r="W151" s="142">
        <f>V151*K151</f>
        <v>0</v>
      </c>
      <c r="X151" s="142">
        <v>0.55</v>
      </c>
      <c r="Y151" s="142">
        <f>X151*K151</f>
        <v>5.287700000000001</v>
      </c>
      <c r="Z151" s="142">
        <v>0</v>
      </c>
      <c r="AA151" s="143">
        <f>Z151*K151</f>
        <v>0</v>
      </c>
      <c r="AR151" s="16" t="s">
        <v>191</v>
      </c>
      <c r="AT151" s="16" t="s">
        <v>153</v>
      </c>
      <c r="AU151" s="16" t="s">
        <v>84</v>
      </c>
      <c r="AY151" s="16" t="s">
        <v>118</v>
      </c>
      <c r="BE151" s="144">
        <f>IF(U151="základní",N151,0)</f>
        <v>46435.62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16" t="s">
        <v>20</v>
      </c>
      <c r="BK151" s="144">
        <f>ROUND(L151*K151,2)</f>
        <v>46435.62</v>
      </c>
      <c r="BL151" s="16" t="s">
        <v>168</v>
      </c>
      <c r="BM151" s="16" t="s">
        <v>192</v>
      </c>
    </row>
    <row r="152" spans="2:51" s="11" customFormat="1" ht="22.5" customHeight="1">
      <c r="B152" s="157"/>
      <c r="C152" s="158"/>
      <c r="D152" s="158"/>
      <c r="E152" s="159" t="s">
        <v>3</v>
      </c>
      <c r="F152" s="237" t="s">
        <v>175</v>
      </c>
      <c r="G152" s="238"/>
      <c r="H152" s="238"/>
      <c r="I152" s="238"/>
      <c r="J152" s="158"/>
      <c r="K152" s="160" t="s">
        <v>3</v>
      </c>
      <c r="L152" s="158"/>
      <c r="M152" s="158"/>
      <c r="N152" s="158"/>
      <c r="O152" s="158"/>
      <c r="P152" s="158"/>
      <c r="Q152" s="158"/>
      <c r="R152" s="161"/>
      <c r="T152" s="162"/>
      <c r="U152" s="158"/>
      <c r="V152" s="158"/>
      <c r="W152" s="158"/>
      <c r="X152" s="158"/>
      <c r="Y152" s="158"/>
      <c r="Z152" s="158"/>
      <c r="AA152" s="163"/>
      <c r="AT152" s="164" t="s">
        <v>126</v>
      </c>
      <c r="AU152" s="164" t="s">
        <v>84</v>
      </c>
      <c r="AV152" s="11" t="s">
        <v>20</v>
      </c>
      <c r="AW152" s="11" t="s">
        <v>32</v>
      </c>
      <c r="AX152" s="11" t="s">
        <v>74</v>
      </c>
      <c r="AY152" s="164" t="s">
        <v>118</v>
      </c>
    </row>
    <row r="153" spans="2:51" s="10" customFormat="1" ht="22.5" customHeight="1">
      <c r="B153" s="145"/>
      <c r="C153" s="146"/>
      <c r="D153" s="146"/>
      <c r="E153" s="147" t="s">
        <v>3</v>
      </c>
      <c r="F153" s="239" t="s">
        <v>193</v>
      </c>
      <c r="G153" s="233"/>
      <c r="H153" s="233"/>
      <c r="I153" s="233"/>
      <c r="J153" s="146"/>
      <c r="K153" s="148">
        <v>0.523</v>
      </c>
      <c r="L153" s="146"/>
      <c r="M153" s="146"/>
      <c r="N153" s="146"/>
      <c r="O153" s="146"/>
      <c r="P153" s="146"/>
      <c r="Q153" s="146"/>
      <c r="R153" s="149"/>
      <c r="T153" s="150"/>
      <c r="U153" s="146"/>
      <c r="V153" s="146"/>
      <c r="W153" s="146"/>
      <c r="X153" s="146"/>
      <c r="Y153" s="146"/>
      <c r="Z153" s="146"/>
      <c r="AA153" s="151"/>
      <c r="AT153" s="152" t="s">
        <v>126</v>
      </c>
      <c r="AU153" s="152" t="s">
        <v>84</v>
      </c>
      <c r="AV153" s="10" t="s">
        <v>84</v>
      </c>
      <c r="AW153" s="10" t="s">
        <v>32</v>
      </c>
      <c r="AX153" s="10" t="s">
        <v>74</v>
      </c>
      <c r="AY153" s="152" t="s">
        <v>118</v>
      </c>
    </row>
    <row r="154" spans="2:51" s="11" customFormat="1" ht="22.5" customHeight="1">
      <c r="B154" s="157"/>
      <c r="C154" s="158"/>
      <c r="D154" s="158"/>
      <c r="E154" s="159" t="s">
        <v>3</v>
      </c>
      <c r="F154" s="240" t="s">
        <v>181</v>
      </c>
      <c r="G154" s="238"/>
      <c r="H154" s="238"/>
      <c r="I154" s="238"/>
      <c r="J154" s="158"/>
      <c r="K154" s="160" t="s">
        <v>3</v>
      </c>
      <c r="L154" s="158"/>
      <c r="M154" s="158"/>
      <c r="N154" s="158"/>
      <c r="O154" s="158"/>
      <c r="P154" s="158"/>
      <c r="Q154" s="158"/>
      <c r="R154" s="161"/>
      <c r="T154" s="162"/>
      <c r="U154" s="158"/>
      <c r="V154" s="158"/>
      <c r="W154" s="158"/>
      <c r="X154" s="158"/>
      <c r="Y154" s="158"/>
      <c r="Z154" s="158"/>
      <c r="AA154" s="163"/>
      <c r="AT154" s="164" t="s">
        <v>126</v>
      </c>
      <c r="AU154" s="164" t="s">
        <v>84</v>
      </c>
      <c r="AV154" s="11" t="s">
        <v>20</v>
      </c>
      <c r="AW154" s="11" t="s">
        <v>32</v>
      </c>
      <c r="AX154" s="11" t="s">
        <v>74</v>
      </c>
      <c r="AY154" s="164" t="s">
        <v>118</v>
      </c>
    </row>
    <row r="155" spans="2:51" s="10" customFormat="1" ht="22.5" customHeight="1">
      <c r="B155" s="145"/>
      <c r="C155" s="146"/>
      <c r="D155" s="146"/>
      <c r="E155" s="147" t="s">
        <v>3</v>
      </c>
      <c r="F155" s="239" t="s">
        <v>194</v>
      </c>
      <c r="G155" s="233"/>
      <c r="H155" s="233"/>
      <c r="I155" s="233"/>
      <c r="J155" s="146"/>
      <c r="K155" s="148">
        <v>1.796</v>
      </c>
      <c r="L155" s="146"/>
      <c r="M155" s="146"/>
      <c r="N155" s="146"/>
      <c r="O155" s="146"/>
      <c r="P155" s="146"/>
      <c r="Q155" s="146"/>
      <c r="R155" s="149"/>
      <c r="T155" s="150"/>
      <c r="U155" s="146"/>
      <c r="V155" s="146"/>
      <c r="W155" s="146"/>
      <c r="X155" s="146"/>
      <c r="Y155" s="146"/>
      <c r="Z155" s="146"/>
      <c r="AA155" s="151"/>
      <c r="AT155" s="152" t="s">
        <v>126</v>
      </c>
      <c r="AU155" s="152" t="s">
        <v>84</v>
      </c>
      <c r="AV155" s="10" t="s">
        <v>84</v>
      </c>
      <c r="AW155" s="10" t="s">
        <v>32</v>
      </c>
      <c r="AX155" s="10" t="s">
        <v>74</v>
      </c>
      <c r="AY155" s="152" t="s">
        <v>118</v>
      </c>
    </row>
    <row r="156" spans="2:51" s="11" customFormat="1" ht="22.5" customHeight="1">
      <c r="B156" s="157"/>
      <c r="C156" s="158"/>
      <c r="D156" s="158"/>
      <c r="E156" s="159" t="s">
        <v>3</v>
      </c>
      <c r="F156" s="240" t="s">
        <v>183</v>
      </c>
      <c r="G156" s="238"/>
      <c r="H156" s="238"/>
      <c r="I156" s="238"/>
      <c r="J156" s="158"/>
      <c r="K156" s="160" t="s">
        <v>3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63"/>
      <c r="AT156" s="164" t="s">
        <v>126</v>
      </c>
      <c r="AU156" s="164" t="s">
        <v>84</v>
      </c>
      <c r="AV156" s="11" t="s">
        <v>20</v>
      </c>
      <c r="AW156" s="11" t="s">
        <v>32</v>
      </c>
      <c r="AX156" s="11" t="s">
        <v>74</v>
      </c>
      <c r="AY156" s="164" t="s">
        <v>118</v>
      </c>
    </row>
    <row r="157" spans="2:51" s="10" customFormat="1" ht="22.5" customHeight="1">
      <c r="B157" s="145"/>
      <c r="C157" s="146"/>
      <c r="D157" s="146"/>
      <c r="E157" s="147" t="s">
        <v>3</v>
      </c>
      <c r="F157" s="239" t="s">
        <v>195</v>
      </c>
      <c r="G157" s="233"/>
      <c r="H157" s="233"/>
      <c r="I157" s="233"/>
      <c r="J157" s="146"/>
      <c r="K157" s="148">
        <v>5.634</v>
      </c>
      <c r="L157" s="146"/>
      <c r="M157" s="146"/>
      <c r="N157" s="146"/>
      <c r="O157" s="146"/>
      <c r="P157" s="146"/>
      <c r="Q157" s="146"/>
      <c r="R157" s="149"/>
      <c r="T157" s="150"/>
      <c r="U157" s="146"/>
      <c r="V157" s="146"/>
      <c r="W157" s="146"/>
      <c r="X157" s="146"/>
      <c r="Y157" s="146"/>
      <c r="Z157" s="146"/>
      <c r="AA157" s="151"/>
      <c r="AT157" s="152" t="s">
        <v>126</v>
      </c>
      <c r="AU157" s="152" t="s">
        <v>84</v>
      </c>
      <c r="AV157" s="10" t="s">
        <v>84</v>
      </c>
      <c r="AW157" s="10" t="s">
        <v>32</v>
      </c>
      <c r="AX157" s="10" t="s">
        <v>74</v>
      </c>
      <c r="AY157" s="152" t="s">
        <v>118</v>
      </c>
    </row>
    <row r="158" spans="2:51" s="11" customFormat="1" ht="22.5" customHeight="1">
      <c r="B158" s="157"/>
      <c r="C158" s="158"/>
      <c r="D158" s="158"/>
      <c r="E158" s="159" t="s">
        <v>3</v>
      </c>
      <c r="F158" s="240" t="s">
        <v>185</v>
      </c>
      <c r="G158" s="238"/>
      <c r="H158" s="238"/>
      <c r="I158" s="238"/>
      <c r="J158" s="158"/>
      <c r="K158" s="160" t="s">
        <v>3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126</v>
      </c>
      <c r="AU158" s="164" t="s">
        <v>84</v>
      </c>
      <c r="AV158" s="11" t="s">
        <v>20</v>
      </c>
      <c r="AW158" s="11" t="s">
        <v>32</v>
      </c>
      <c r="AX158" s="11" t="s">
        <v>74</v>
      </c>
      <c r="AY158" s="164" t="s">
        <v>118</v>
      </c>
    </row>
    <row r="159" spans="2:51" s="10" customFormat="1" ht="22.5" customHeight="1">
      <c r="B159" s="145"/>
      <c r="C159" s="146"/>
      <c r="D159" s="146"/>
      <c r="E159" s="147" t="s">
        <v>3</v>
      </c>
      <c r="F159" s="239" t="s">
        <v>196</v>
      </c>
      <c r="G159" s="233"/>
      <c r="H159" s="233"/>
      <c r="I159" s="233"/>
      <c r="J159" s="146"/>
      <c r="K159" s="148">
        <v>1.661</v>
      </c>
      <c r="L159" s="146"/>
      <c r="M159" s="146"/>
      <c r="N159" s="146"/>
      <c r="O159" s="146"/>
      <c r="P159" s="146"/>
      <c r="Q159" s="146"/>
      <c r="R159" s="149"/>
      <c r="T159" s="150"/>
      <c r="U159" s="146"/>
      <c r="V159" s="146"/>
      <c r="W159" s="146"/>
      <c r="X159" s="146"/>
      <c r="Y159" s="146"/>
      <c r="Z159" s="146"/>
      <c r="AA159" s="151"/>
      <c r="AT159" s="152" t="s">
        <v>126</v>
      </c>
      <c r="AU159" s="152" t="s">
        <v>84</v>
      </c>
      <c r="AV159" s="10" t="s">
        <v>84</v>
      </c>
      <c r="AW159" s="10" t="s">
        <v>32</v>
      </c>
      <c r="AX159" s="10" t="s">
        <v>74</v>
      </c>
      <c r="AY159" s="152" t="s">
        <v>118</v>
      </c>
    </row>
    <row r="160" spans="2:51" s="12" customFormat="1" ht="22.5" customHeight="1">
      <c r="B160" s="165"/>
      <c r="C160" s="166"/>
      <c r="D160" s="166"/>
      <c r="E160" s="167" t="s">
        <v>3</v>
      </c>
      <c r="F160" s="241" t="s">
        <v>187</v>
      </c>
      <c r="G160" s="242"/>
      <c r="H160" s="242"/>
      <c r="I160" s="242"/>
      <c r="J160" s="166"/>
      <c r="K160" s="168">
        <v>9.614</v>
      </c>
      <c r="L160" s="166"/>
      <c r="M160" s="166"/>
      <c r="N160" s="166"/>
      <c r="O160" s="166"/>
      <c r="P160" s="166"/>
      <c r="Q160" s="166"/>
      <c r="R160" s="169"/>
      <c r="T160" s="170"/>
      <c r="U160" s="166"/>
      <c r="V160" s="166"/>
      <c r="W160" s="166"/>
      <c r="X160" s="166"/>
      <c r="Y160" s="166"/>
      <c r="Z160" s="166"/>
      <c r="AA160" s="171"/>
      <c r="AT160" s="172" t="s">
        <v>126</v>
      </c>
      <c r="AU160" s="172" t="s">
        <v>84</v>
      </c>
      <c r="AV160" s="12" t="s">
        <v>123</v>
      </c>
      <c r="AW160" s="12" t="s">
        <v>32</v>
      </c>
      <c r="AX160" s="12" t="s">
        <v>20</v>
      </c>
      <c r="AY160" s="172" t="s">
        <v>118</v>
      </c>
    </row>
    <row r="161" spans="2:65" s="1" customFormat="1" ht="31.5" customHeight="1">
      <c r="B161" s="111"/>
      <c r="C161" s="137" t="s">
        <v>9</v>
      </c>
      <c r="D161" s="137" t="s">
        <v>119</v>
      </c>
      <c r="E161" s="138" t="s">
        <v>197</v>
      </c>
      <c r="F161" s="229" t="s">
        <v>198</v>
      </c>
      <c r="G161" s="230"/>
      <c r="H161" s="230"/>
      <c r="I161" s="230"/>
      <c r="J161" s="139" t="s">
        <v>149</v>
      </c>
      <c r="K161" s="140">
        <v>178.2</v>
      </c>
      <c r="L161" s="231">
        <v>42.3</v>
      </c>
      <c r="M161" s="230"/>
      <c r="N161" s="231">
        <f>ROUND(L161*K161,2)</f>
        <v>7537.86</v>
      </c>
      <c r="O161" s="230"/>
      <c r="P161" s="230"/>
      <c r="Q161" s="230"/>
      <c r="R161" s="113"/>
      <c r="T161" s="141" t="s">
        <v>3</v>
      </c>
      <c r="U161" s="39" t="s">
        <v>39</v>
      </c>
      <c r="V161" s="142">
        <v>0.135</v>
      </c>
      <c r="W161" s="142">
        <f>V161*K161</f>
        <v>24.057</v>
      </c>
      <c r="X161" s="142">
        <v>0</v>
      </c>
      <c r="Y161" s="142">
        <f>X161*K161</f>
        <v>0</v>
      </c>
      <c r="Z161" s="142">
        <v>0</v>
      </c>
      <c r="AA161" s="143">
        <f>Z161*K161</f>
        <v>0</v>
      </c>
      <c r="AR161" s="16" t="s">
        <v>168</v>
      </c>
      <c r="AT161" s="16" t="s">
        <v>119</v>
      </c>
      <c r="AU161" s="16" t="s">
        <v>84</v>
      </c>
      <c r="AY161" s="16" t="s">
        <v>118</v>
      </c>
      <c r="BE161" s="144">
        <f>IF(U161="základní",N161,0)</f>
        <v>7537.86</v>
      </c>
      <c r="BF161" s="144">
        <f>IF(U161="snížená",N161,0)</f>
        <v>0</v>
      </c>
      <c r="BG161" s="144">
        <f>IF(U161="zákl. přenesená",N161,0)</f>
        <v>0</v>
      </c>
      <c r="BH161" s="144">
        <f>IF(U161="sníž. přenesená",N161,0)</f>
        <v>0</v>
      </c>
      <c r="BI161" s="144">
        <f>IF(U161="nulová",N161,0)</f>
        <v>0</v>
      </c>
      <c r="BJ161" s="16" t="s">
        <v>20</v>
      </c>
      <c r="BK161" s="144">
        <f>ROUND(L161*K161,2)</f>
        <v>7537.86</v>
      </c>
      <c r="BL161" s="16" t="s">
        <v>168</v>
      </c>
      <c r="BM161" s="16" t="s">
        <v>199</v>
      </c>
    </row>
    <row r="162" spans="2:51" s="10" customFormat="1" ht="22.5" customHeight="1">
      <c r="B162" s="145"/>
      <c r="C162" s="146"/>
      <c r="D162" s="146"/>
      <c r="E162" s="147" t="s">
        <v>3</v>
      </c>
      <c r="F162" s="232" t="s">
        <v>200</v>
      </c>
      <c r="G162" s="233"/>
      <c r="H162" s="233"/>
      <c r="I162" s="233"/>
      <c r="J162" s="146"/>
      <c r="K162" s="148">
        <v>178.2</v>
      </c>
      <c r="L162" s="146"/>
      <c r="M162" s="146"/>
      <c r="N162" s="146"/>
      <c r="O162" s="146"/>
      <c r="P162" s="146"/>
      <c r="Q162" s="146"/>
      <c r="R162" s="149"/>
      <c r="T162" s="150"/>
      <c r="U162" s="146"/>
      <c r="V162" s="146"/>
      <c r="W162" s="146"/>
      <c r="X162" s="146"/>
      <c r="Y162" s="146"/>
      <c r="Z162" s="146"/>
      <c r="AA162" s="151"/>
      <c r="AT162" s="152" t="s">
        <v>126</v>
      </c>
      <c r="AU162" s="152" t="s">
        <v>84</v>
      </c>
      <c r="AV162" s="10" t="s">
        <v>84</v>
      </c>
      <c r="AW162" s="10" t="s">
        <v>32</v>
      </c>
      <c r="AX162" s="10" t="s">
        <v>20</v>
      </c>
      <c r="AY162" s="152" t="s">
        <v>118</v>
      </c>
    </row>
    <row r="163" spans="2:65" s="1" customFormat="1" ht="31.5" customHeight="1">
      <c r="B163" s="111"/>
      <c r="C163" s="153" t="s">
        <v>168</v>
      </c>
      <c r="D163" s="153" t="s">
        <v>153</v>
      </c>
      <c r="E163" s="154" t="s">
        <v>201</v>
      </c>
      <c r="F163" s="234" t="s">
        <v>202</v>
      </c>
      <c r="G163" s="235"/>
      <c r="H163" s="235"/>
      <c r="I163" s="235"/>
      <c r="J163" s="155" t="s">
        <v>122</v>
      </c>
      <c r="K163" s="156">
        <v>3.394</v>
      </c>
      <c r="L163" s="236">
        <v>6330</v>
      </c>
      <c r="M163" s="235"/>
      <c r="N163" s="236">
        <f>ROUND(L163*K163,2)</f>
        <v>21484.02</v>
      </c>
      <c r="O163" s="230"/>
      <c r="P163" s="230"/>
      <c r="Q163" s="230"/>
      <c r="R163" s="113"/>
      <c r="T163" s="141" t="s">
        <v>3</v>
      </c>
      <c r="U163" s="39" t="s">
        <v>39</v>
      </c>
      <c r="V163" s="142">
        <v>0</v>
      </c>
      <c r="W163" s="142">
        <f>V163*K163</f>
        <v>0</v>
      </c>
      <c r="X163" s="142">
        <v>0.55</v>
      </c>
      <c r="Y163" s="142">
        <f>X163*K163</f>
        <v>1.8667000000000002</v>
      </c>
      <c r="Z163" s="142">
        <v>0</v>
      </c>
      <c r="AA163" s="143">
        <f>Z163*K163</f>
        <v>0</v>
      </c>
      <c r="AR163" s="16" t="s">
        <v>191</v>
      </c>
      <c r="AT163" s="16" t="s">
        <v>153</v>
      </c>
      <c r="AU163" s="16" t="s">
        <v>84</v>
      </c>
      <c r="AY163" s="16" t="s">
        <v>118</v>
      </c>
      <c r="BE163" s="144">
        <f>IF(U163="základní",N163,0)</f>
        <v>21484.02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16" t="s">
        <v>20</v>
      </c>
      <c r="BK163" s="144">
        <f>ROUND(L163*K163,2)</f>
        <v>21484.02</v>
      </c>
      <c r="BL163" s="16" t="s">
        <v>168</v>
      </c>
      <c r="BM163" s="16" t="s">
        <v>203</v>
      </c>
    </row>
    <row r="164" spans="2:51" s="11" customFormat="1" ht="22.5" customHeight="1">
      <c r="B164" s="157"/>
      <c r="C164" s="158"/>
      <c r="D164" s="158"/>
      <c r="E164" s="159" t="s">
        <v>3</v>
      </c>
      <c r="F164" s="237" t="s">
        <v>204</v>
      </c>
      <c r="G164" s="238"/>
      <c r="H164" s="238"/>
      <c r="I164" s="238"/>
      <c r="J164" s="158"/>
      <c r="K164" s="160" t="s">
        <v>3</v>
      </c>
      <c r="L164" s="158"/>
      <c r="M164" s="158"/>
      <c r="N164" s="158"/>
      <c r="O164" s="158"/>
      <c r="P164" s="158"/>
      <c r="Q164" s="158"/>
      <c r="R164" s="161"/>
      <c r="T164" s="162"/>
      <c r="U164" s="158"/>
      <c r="V164" s="158"/>
      <c r="W164" s="158"/>
      <c r="X164" s="158"/>
      <c r="Y164" s="158"/>
      <c r="Z164" s="158"/>
      <c r="AA164" s="163"/>
      <c r="AT164" s="164" t="s">
        <v>126</v>
      </c>
      <c r="AU164" s="164" t="s">
        <v>84</v>
      </c>
      <c r="AV164" s="11" t="s">
        <v>20</v>
      </c>
      <c r="AW164" s="11" t="s">
        <v>32</v>
      </c>
      <c r="AX164" s="11" t="s">
        <v>74</v>
      </c>
      <c r="AY164" s="164" t="s">
        <v>118</v>
      </c>
    </row>
    <row r="165" spans="2:51" s="10" customFormat="1" ht="22.5" customHeight="1">
      <c r="B165" s="145"/>
      <c r="C165" s="146"/>
      <c r="D165" s="146"/>
      <c r="E165" s="147" t="s">
        <v>3</v>
      </c>
      <c r="F165" s="239" t="s">
        <v>205</v>
      </c>
      <c r="G165" s="233"/>
      <c r="H165" s="233"/>
      <c r="I165" s="233"/>
      <c r="J165" s="146"/>
      <c r="K165" s="148">
        <v>3.394</v>
      </c>
      <c r="L165" s="146"/>
      <c r="M165" s="146"/>
      <c r="N165" s="146"/>
      <c r="O165" s="146"/>
      <c r="P165" s="146"/>
      <c r="Q165" s="146"/>
      <c r="R165" s="149"/>
      <c r="T165" s="150"/>
      <c r="U165" s="146"/>
      <c r="V165" s="146"/>
      <c r="W165" s="146"/>
      <c r="X165" s="146"/>
      <c r="Y165" s="146"/>
      <c r="Z165" s="146"/>
      <c r="AA165" s="151"/>
      <c r="AT165" s="152" t="s">
        <v>126</v>
      </c>
      <c r="AU165" s="152" t="s">
        <v>84</v>
      </c>
      <c r="AV165" s="10" t="s">
        <v>84</v>
      </c>
      <c r="AW165" s="10" t="s">
        <v>32</v>
      </c>
      <c r="AX165" s="10" t="s">
        <v>20</v>
      </c>
      <c r="AY165" s="152" t="s">
        <v>118</v>
      </c>
    </row>
    <row r="166" spans="2:65" s="1" customFormat="1" ht="31.5" customHeight="1">
      <c r="B166" s="111"/>
      <c r="C166" s="137" t="s">
        <v>206</v>
      </c>
      <c r="D166" s="137" t="s">
        <v>119</v>
      </c>
      <c r="E166" s="138" t="s">
        <v>207</v>
      </c>
      <c r="F166" s="229" t="s">
        <v>208</v>
      </c>
      <c r="G166" s="230"/>
      <c r="H166" s="230"/>
      <c r="I166" s="230"/>
      <c r="J166" s="139" t="s">
        <v>122</v>
      </c>
      <c r="K166" s="140">
        <v>13.008</v>
      </c>
      <c r="L166" s="231">
        <v>828</v>
      </c>
      <c r="M166" s="230"/>
      <c r="N166" s="231">
        <f>ROUND(L166*K166,2)</f>
        <v>10770.62</v>
      </c>
      <c r="O166" s="230"/>
      <c r="P166" s="230"/>
      <c r="Q166" s="230"/>
      <c r="R166" s="113"/>
      <c r="T166" s="141" t="s">
        <v>3</v>
      </c>
      <c r="U166" s="39" t="s">
        <v>39</v>
      </c>
      <c r="V166" s="142">
        <v>0</v>
      </c>
      <c r="W166" s="142">
        <f>V166*K166</f>
        <v>0</v>
      </c>
      <c r="X166" s="142">
        <v>0.02337</v>
      </c>
      <c r="Y166" s="142">
        <f>X166*K166</f>
        <v>0.30399696</v>
      </c>
      <c r="Z166" s="142">
        <v>0</v>
      </c>
      <c r="AA166" s="143">
        <f>Z166*K166</f>
        <v>0</v>
      </c>
      <c r="AR166" s="16" t="s">
        <v>168</v>
      </c>
      <c r="AT166" s="16" t="s">
        <v>119</v>
      </c>
      <c r="AU166" s="16" t="s">
        <v>84</v>
      </c>
      <c r="AY166" s="16" t="s">
        <v>118</v>
      </c>
      <c r="BE166" s="144">
        <f>IF(U166="základní",N166,0)</f>
        <v>10770.62</v>
      </c>
      <c r="BF166" s="144">
        <f>IF(U166="snížená",N166,0)</f>
        <v>0</v>
      </c>
      <c r="BG166" s="144">
        <f>IF(U166="zákl. přenesená",N166,0)</f>
        <v>0</v>
      </c>
      <c r="BH166" s="144">
        <f>IF(U166="sníž. přenesená",N166,0)</f>
        <v>0</v>
      </c>
      <c r="BI166" s="144">
        <f>IF(U166="nulová",N166,0)</f>
        <v>0</v>
      </c>
      <c r="BJ166" s="16" t="s">
        <v>20</v>
      </c>
      <c r="BK166" s="144">
        <f>ROUND(L166*K166,2)</f>
        <v>10770.62</v>
      </c>
      <c r="BL166" s="16" t="s">
        <v>168</v>
      </c>
      <c r="BM166" s="16" t="s">
        <v>209</v>
      </c>
    </row>
    <row r="167" spans="2:51" s="10" customFormat="1" ht="22.5" customHeight="1">
      <c r="B167" s="145"/>
      <c r="C167" s="146"/>
      <c r="D167" s="146"/>
      <c r="E167" s="147" t="s">
        <v>3</v>
      </c>
      <c r="F167" s="232" t="s">
        <v>210</v>
      </c>
      <c r="G167" s="233"/>
      <c r="H167" s="233"/>
      <c r="I167" s="233"/>
      <c r="J167" s="146"/>
      <c r="K167" s="148">
        <v>13.008</v>
      </c>
      <c r="L167" s="146"/>
      <c r="M167" s="146"/>
      <c r="N167" s="146"/>
      <c r="O167" s="146"/>
      <c r="P167" s="146"/>
      <c r="Q167" s="146"/>
      <c r="R167" s="149"/>
      <c r="T167" s="150"/>
      <c r="U167" s="146"/>
      <c r="V167" s="146"/>
      <c r="W167" s="146"/>
      <c r="X167" s="146"/>
      <c r="Y167" s="146"/>
      <c r="Z167" s="146"/>
      <c r="AA167" s="151"/>
      <c r="AT167" s="152" t="s">
        <v>126</v>
      </c>
      <c r="AU167" s="152" t="s">
        <v>84</v>
      </c>
      <c r="AV167" s="10" t="s">
        <v>84</v>
      </c>
      <c r="AW167" s="10" t="s">
        <v>32</v>
      </c>
      <c r="AX167" s="10" t="s">
        <v>20</v>
      </c>
      <c r="AY167" s="152" t="s">
        <v>118</v>
      </c>
    </row>
    <row r="168" spans="2:65" s="1" customFormat="1" ht="31.5" customHeight="1">
      <c r="B168" s="111"/>
      <c r="C168" s="137" t="s">
        <v>211</v>
      </c>
      <c r="D168" s="137" t="s">
        <v>119</v>
      </c>
      <c r="E168" s="138" t="s">
        <v>212</v>
      </c>
      <c r="F168" s="229" t="s">
        <v>213</v>
      </c>
      <c r="G168" s="230"/>
      <c r="H168" s="230"/>
      <c r="I168" s="230"/>
      <c r="J168" s="139" t="s">
        <v>214</v>
      </c>
      <c r="K168" s="140">
        <v>1728.944</v>
      </c>
      <c r="L168" s="231">
        <v>5.13</v>
      </c>
      <c r="M168" s="230"/>
      <c r="N168" s="231">
        <f>ROUND(L168*K168,2)</f>
        <v>8869.48</v>
      </c>
      <c r="O168" s="230"/>
      <c r="P168" s="230"/>
      <c r="Q168" s="230"/>
      <c r="R168" s="113"/>
      <c r="T168" s="141" t="s">
        <v>3</v>
      </c>
      <c r="U168" s="39" t="s">
        <v>39</v>
      </c>
      <c r="V168" s="142">
        <v>0</v>
      </c>
      <c r="W168" s="142">
        <f>V168*K168</f>
        <v>0</v>
      </c>
      <c r="X168" s="142">
        <v>0</v>
      </c>
      <c r="Y168" s="142">
        <f>X168*K168</f>
        <v>0</v>
      </c>
      <c r="Z168" s="142">
        <v>0</v>
      </c>
      <c r="AA168" s="143">
        <f>Z168*K168</f>
        <v>0</v>
      </c>
      <c r="AR168" s="16" t="s">
        <v>168</v>
      </c>
      <c r="AT168" s="16" t="s">
        <v>119</v>
      </c>
      <c r="AU168" s="16" t="s">
        <v>84</v>
      </c>
      <c r="AY168" s="16" t="s">
        <v>118</v>
      </c>
      <c r="BE168" s="144">
        <f>IF(U168="základní",N168,0)</f>
        <v>8869.48</v>
      </c>
      <c r="BF168" s="144">
        <f>IF(U168="snížená",N168,0)</f>
        <v>0</v>
      </c>
      <c r="BG168" s="144">
        <f>IF(U168="zákl. přenesená",N168,0)</f>
        <v>0</v>
      </c>
      <c r="BH168" s="144">
        <f>IF(U168="sníž. přenesená",N168,0)</f>
        <v>0</v>
      </c>
      <c r="BI168" s="144">
        <f>IF(U168="nulová",N168,0)</f>
        <v>0</v>
      </c>
      <c r="BJ168" s="16" t="s">
        <v>20</v>
      </c>
      <c r="BK168" s="144">
        <f>ROUND(L168*K168,2)</f>
        <v>8869.48</v>
      </c>
      <c r="BL168" s="16" t="s">
        <v>168</v>
      </c>
      <c r="BM168" s="16" t="s">
        <v>215</v>
      </c>
    </row>
    <row r="169" spans="2:63" s="9" customFormat="1" ht="29.25" customHeight="1">
      <c r="B169" s="126"/>
      <c r="C169" s="127"/>
      <c r="D169" s="136" t="s">
        <v>99</v>
      </c>
      <c r="E169" s="136"/>
      <c r="F169" s="136"/>
      <c r="G169" s="136"/>
      <c r="H169" s="136"/>
      <c r="I169" s="136"/>
      <c r="J169" s="136"/>
      <c r="K169" s="136"/>
      <c r="L169" s="136"/>
      <c r="M169" s="136"/>
      <c r="N169" s="248">
        <f>BK169</f>
        <v>37152</v>
      </c>
      <c r="O169" s="249"/>
      <c r="P169" s="249"/>
      <c r="Q169" s="249"/>
      <c r="R169" s="129"/>
      <c r="T169" s="130"/>
      <c r="U169" s="127"/>
      <c r="V169" s="127"/>
      <c r="W169" s="131">
        <f>SUM(W170:W171)</f>
        <v>54.15936000000001</v>
      </c>
      <c r="X169" s="127"/>
      <c r="Y169" s="131">
        <f>SUM(Y170:Y171)</f>
        <v>0</v>
      </c>
      <c r="Z169" s="127"/>
      <c r="AA169" s="132">
        <f>SUM(AA170:AA171)</f>
        <v>0</v>
      </c>
      <c r="AR169" s="133" t="s">
        <v>84</v>
      </c>
      <c r="AT169" s="134" t="s">
        <v>73</v>
      </c>
      <c r="AU169" s="134" t="s">
        <v>20</v>
      </c>
      <c r="AY169" s="133" t="s">
        <v>118</v>
      </c>
      <c r="BK169" s="135">
        <f>SUM(BK170:BK171)</f>
        <v>37152</v>
      </c>
    </row>
    <row r="170" spans="2:65" s="1" customFormat="1" ht="31.5" customHeight="1">
      <c r="B170" s="111"/>
      <c r="C170" s="137" t="s">
        <v>216</v>
      </c>
      <c r="D170" s="137" t="s">
        <v>119</v>
      </c>
      <c r="E170" s="138" t="s">
        <v>217</v>
      </c>
      <c r="F170" s="229" t="s">
        <v>218</v>
      </c>
      <c r="G170" s="230"/>
      <c r="H170" s="230"/>
      <c r="I170" s="230"/>
      <c r="J170" s="139" t="s">
        <v>173</v>
      </c>
      <c r="K170" s="140">
        <v>41.28</v>
      </c>
      <c r="L170" s="231">
        <v>900</v>
      </c>
      <c r="M170" s="230"/>
      <c r="N170" s="231">
        <f>ROUND(L170*K170,2)</f>
        <v>37152</v>
      </c>
      <c r="O170" s="230"/>
      <c r="P170" s="230"/>
      <c r="Q170" s="230"/>
      <c r="R170" s="113"/>
      <c r="T170" s="141" t="s">
        <v>3</v>
      </c>
      <c r="U170" s="39" t="s">
        <v>39</v>
      </c>
      <c r="V170" s="142">
        <v>1.312</v>
      </c>
      <c r="W170" s="142">
        <f>V170*K170</f>
        <v>54.15936000000001</v>
      </c>
      <c r="X170" s="142">
        <v>0</v>
      </c>
      <c r="Y170" s="142">
        <f>X170*K170</f>
        <v>0</v>
      </c>
      <c r="Z170" s="142">
        <v>0</v>
      </c>
      <c r="AA170" s="143">
        <f>Z170*K170</f>
        <v>0</v>
      </c>
      <c r="AR170" s="16" t="s">
        <v>168</v>
      </c>
      <c r="AT170" s="16" t="s">
        <v>119</v>
      </c>
      <c r="AU170" s="16" t="s">
        <v>84</v>
      </c>
      <c r="AY170" s="16" t="s">
        <v>118</v>
      </c>
      <c r="BE170" s="144">
        <f>IF(U170="základní",N170,0)</f>
        <v>37152</v>
      </c>
      <c r="BF170" s="144">
        <f>IF(U170="snížená",N170,0)</f>
        <v>0</v>
      </c>
      <c r="BG170" s="144">
        <f>IF(U170="zákl. přenesená",N170,0)</f>
        <v>0</v>
      </c>
      <c r="BH170" s="144">
        <f>IF(U170="sníž. přenesená",N170,0)</f>
        <v>0</v>
      </c>
      <c r="BI170" s="144">
        <f>IF(U170="nulová",N170,0)</f>
        <v>0</v>
      </c>
      <c r="BJ170" s="16" t="s">
        <v>20</v>
      </c>
      <c r="BK170" s="144">
        <f>ROUND(L170*K170,2)</f>
        <v>37152</v>
      </c>
      <c r="BL170" s="16" t="s">
        <v>168</v>
      </c>
      <c r="BM170" s="16" t="s">
        <v>219</v>
      </c>
    </row>
    <row r="171" spans="2:51" s="10" customFormat="1" ht="22.5" customHeight="1">
      <c r="B171" s="145"/>
      <c r="C171" s="146"/>
      <c r="D171" s="146"/>
      <c r="E171" s="147" t="s">
        <v>3</v>
      </c>
      <c r="F171" s="232" t="s">
        <v>220</v>
      </c>
      <c r="G171" s="233"/>
      <c r="H171" s="233"/>
      <c r="I171" s="233"/>
      <c r="J171" s="146"/>
      <c r="K171" s="148">
        <v>41.28</v>
      </c>
      <c r="L171" s="146"/>
      <c r="M171" s="146"/>
      <c r="N171" s="146"/>
      <c r="O171" s="146"/>
      <c r="P171" s="146"/>
      <c r="Q171" s="146"/>
      <c r="R171" s="149"/>
      <c r="T171" s="150"/>
      <c r="U171" s="146"/>
      <c r="V171" s="146"/>
      <c r="W171" s="146"/>
      <c r="X171" s="146"/>
      <c r="Y171" s="146"/>
      <c r="Z171" s="146"/>
      <c r="AA171" s="151"/>
      <c r="AT171" s="152" t="s">
        <v>126</v>
      </c>
      <c r="AU171" s="152" t="s">
        <v>84</v>
      </c>
      <c r="AV171" s="10" t="s">
        <v>84</v>
      </c>
      <c r="AW171" s="10" t="s">
        <v>32</v>
      </c>
      <c r="AX171" s="10" t="s">
        <v>20</v>
      </c>
      <c r="AY171" s="152" t="s">
        <v>118</v>
      </c>
    </row>
    <row r="172" spans="2:63" s="9" customFormat="1" ht="29.25" customHeight="1">
      <c r="B172" s="126"/>
      <c r="C172" s="127"/>
      <c r="D172" s="136" t="s">
        <v>100</v>
      </c>
      <c r="E172" s="136"/>
      <c r="F172" s="136"/>
      <c r="G172" s="136"/>
      <c r="H172" s="136"/>
      <c r="I172" s="136"/>
      <c r="J172" s="136"/>
      <c r="K172" s="136"/>
      <c r="L172" s="136"/>
      <c r="M172" s="136"/>
      <c r="N172" s="246">
        <f>BK172</f>
        <v>79669.01000000001</v>
      </c>
      <c r="O172" s="247"/>
      <c r="P172" s="247"/>
      <c r="Q172" s="247"/>
      <c r="R172" s="129"/>
      <c r="T172" s="130"/>
      <c r="U172" s="127"/>
      <c r="V172" s="127"/>
      <c r="W172" s="131">
        <f>SUM(W173:W177)</f>
        <v>98.01</v>
      </c>
      <c r="X172" s="127"/>
      <c r="Y172" s="131">
        <f>SUM(Y173:Y177)</f>
        <v>1.6193840000000002</v>
      </c>
      <c r="Z172" s="127"/>
      <c r="AA172" s="132">
        <f>SUM(AA173:AA177)</f>
        <v>0</v>
      </c>
      <c r="AR172" s="133" t="s">
        <v>84</v>
      </c>
      <c r="AT172" s="134" t="s">
        <v>73</v>
      </c>
      <c r="AU172" s="134" t="s">
        <v>20</v>
      </c>
      <c r="AY172" s="133" t="s">
        <v>118</v>
      </c>
      <c r="BK172" s="135">
        <f>SUM(BK173:BK177)</f>
        <v>79669.01000000001</v>
      </c>
    </row>
    <row r="173" spans="2:65" s="1" customFormat="1" ht="31.5" customHeight="1">
      <c r="B173" s="111"/>
      <c r="C173" s="137" t="s">
        <v>221</v>
      </c>
      <c r="D173" s="137" t="s">
        <v>119</v>
      </c>
      <c r="E173" s="138" t="s">
        <v>222</v>
      </c>
      <c r="F173" s="229" t="s">
        <v>223</v>
      </c>
      <c r="G173" s="230"/>
      <c r="H173" s="230"/>
      <c r="I173" s="230"/>
      <c r="J173" s="139" t="s">
        <v>149</v>
      </c>
      <c r="K173" s="140">
        <v>178.2</v>
      </c>
      <c r="L173" s="231">
        <v>199</v>
      </c>
      <c r="M173" s="230"/>
      <c r="N173" s="231">
        <f>ROUND(L173*K173,2)</f>
        <v>35461.8</v>
      </c>
      <c r="O173" s="230"/>
      <c r="P173" s="230"/>
      <c r="Q173" s="230"/>
      <c r="R173" s="113"/>
      <c r="T173" s="141" t="s">
        <v>3</v>
      </c>
      <c r="U173" s="39" t="s">
        <v>39</v>
      </c>
      <c r="V173" s="142">
        <v>0.55</v>
      </c>
      <c r="W173" s="142">
        <f>V173*K173</f>
        <v>98.01</v>
      </c>
      <c r="X173" s="142">
        <v>0.00012</v>
      </c>
      <c r="Y173" s="142">
        <f>X173*K173</f>
        <v>0.021384</v>
      </c>
      <c r="Z173" s="142">
        <v>0</v>
      </c>
      <c r="AA173" s="143">
        <f>Z173*K173</f>
        <v>0</v>
      </c>
      <c r="AR173" s="16" t="s">
        <v>168</v>
      </c>
      <c r="AT173" s="16" t="s">
        <v>119</v>
      </c>
      <c r="AU173" s="16" t="s">
        <v>84</v>
      </c>
      <c r="AY173" s="16" t="s">
        <v>118</v>
      </c>
      <c r="BE173" s="144">
        <f>IF(U173="základní",N173,0)</f>
        <v>35461.8</v>
      </c>
      <c r="BF173" s="144">
        <f>IF(U173="snížená",N173,0)</f>
        <v>0</v>
      </c>
      <c r="BG173" s="144">
        <f>IF(U173="zákl. přenesená",N173,0)</f>
        <v>0</v>
      </c>
      <c r="BH173" s="144">
        <f>IF(U173="sníž. přenesená",N173,0)</f>
        <v>0</v>
      </c>
      <c r="BI173" s="144">
        <f>IF(U173="nulová",N173,0)</f>
        <v>0</v>
      </c>
      <c r="BJ173" s="16" t="s">
        <v>20</v>
      </c>
      <c r="BK173" s="144">
        <f>ROUND(L173*K173,2)</f>
        <v>35461.8</v>
      </c>
      <c r="BL173" s="16" t="s">
        <v>168</v>
      </c>
      <c r="BM173" s="16" t="s">
        <v>224</v>
      </c>
    </row>
    <row r="174" spans="2:51" s="10" customFormat="1" ht="22.5" customHeight="1">
      <c r="B174" s="145"/>
      <c r="C174" s="146"/>
      <c r="D174" s="146"/>
      <c r="E174" s="147" t="s">
        <v>3</v>
      </c>
      <c r="F174" s="232" t="s">
        <v>200</v>
      </c>
      <c r="G174" s="233"/>
      <c r="H174" s="233"/>
      <c r="I174" s="233"/>
      <c r="J174" s="146"/>
      <c r="K174" s="148">
        <v>178.2</v>
      </c>
      <c r="L174" s="146"/>
      <c r="M174" s="146"/>
      <c r="N174" s="146"/>
      <c r="O174" s="146"/>
      <c r="P174" s="146"/>
      <c r="Q174" s="146"/>
      <c r="R174" s="149"/>
      <c r="T174" s="150"/>
      <c r="U174" s="146"/>
      <c r="V174" s="146"/>
      <c r="W174" s="146"/>
      <c r="X174" s="146"/>
      <c r="Y174" s="146"/>
      <c r="Z174" s="146"/>
      <c r="AA174" s="151"/>
      <c r="AT174" s="152" t="s">
        <v>126</v>
      </c>
      <c r="AU174" s="152" t="s">
        <v>84</v>
      </c>
      <c r="AV174" s="10" t="s">
        <v>84</v>
      </c>
      <c r="AW174" s="10" t="s">
        <v>32</v>
      </c>
      <c r="AX174" s="10" t="s">
        <v>20</v>
      </c>
      <c r="AY174" s="152" t="s">
        <v>118</v>
      </c>
    </row>
    <row r="175" spans="2:65" s="1" customFormat="1" ht="22.5" customHeight="1">
      <c r="B175" s="111"/>
      <c r="C175" s="153" t="s">
        <v>8</v>
      </c>
      <c r="D175" s="153" t="s">
        <v>153</v>
      </c>
      <c r="E175" s="154" t="s">
        <v>225</v>
      </c>
      <c r="F175" s="234" t="s">
        <v>226</v>
      </c>
      <c r="G175" s="235"/>
      <c r="H175" s="235"/>
      <c r="I175" s="235"/>
      <c r="J175" s="155" t="s">
        <v>227</v>
      </c>
      <c r="K175" s="156">
        <v>1.598</v>
      </c>
      <c r="L175" s="236">
        <v>27000</v>
      </c>
      <c r="M175" s="235"/>
      <c r="N175" s="236">
        <f>ROUND(L175*K175,2)</f>
        <v>43146</v>
      </c>
      <c r="O175" s="230"/>
      <c r="P175" s="230"/>
      <c r="Q175" s="230"/>
      <c r="R175" s="113"/>
      <c r="T175" s="141" t="s">
        <v>3</v>
      </c>
      <c r="U175" s="39" t="s">
        <v>39</v>
      </c>
      <c r="V175" s="142">
        <v>0</v>
      </c>
      <c r="W175" s="142">
        <f>V175*K175</f>
        <v>0</v>
      </c>
      <c r="X175" s="142">
        <v>1</v>
      </c>
      <c r="Y175" s="142">
        <f>X175*K175</f>
        <v>1.598</v>
      </c>
      <c r="Z175" s="142">
        <v>0</v>
      </c>
      <c r="AA175" s="143">
        <f>Z175*K175</f>
        <v>0</v>
      </c>
      <c r="AR175" s="16" t="s">
        <v>191</v>
      </c>
      <c r="AT175" s="16" t="s">
        <v>153</v>
      </c>
      <c r="AU175" s="16" t="s">
        <v>84</v>
      </c>
      <c r="AY175" s="16" t="s">
        <v>118</v>
      </c>
      <c r="BE175" s="144">
        <f>IF(U175="základní",N175,0)</f>
        <v>43146</v>
      </c>
      <c r="BF175" s="144">
        <f>IF(U175="snížená",N175,0)</f>
        <v>0</v>
      </c>
      <c r="BG175" s="144">
        <f>IF(U175="zákl. přenesená",N175,0)</f>
        <v>0</v>
      </c>
      <c r="BH175" s="144">
        <f>IF(U175="sníž. přenesená",N175,0)</f>
        <v>0</v>
      </c>
      <c r="BI175" s="144">
        <f>IF(U175="nulová",N175,0)</f>
        <v>0</v>
      </c>
      <c r="BJ175" s="16" t="s">
        <v>20</v>
      </c>
      <c r="BK175" s="144">
        <f>ROUND(L175*K175,2)</f>
        <v>43146</v>
      </c>
      <c r="BL175" s="16" t="s">
        <v>168</v>
      </c>
      <c r="BM175" s="16" t="s">
        <v>228</v>
      </c>
    </row>
    <row r="176" spans="2:51" s="10" customFormat="1" ht="22.5" customHeight="1">
      <c r="B176" s="145"/>
      <c r="C176" s="146"/>
      <c r="D176" s="146"/>
      <c r="E176" s="147" t="s">
        <v>3</v>
      </c>
      <c r="F176" s="232" t="s">
        <v>229</v>
      </c>
      <c r="G176" s="233"/>
      <c r="H176" s="233"/>
      <c r="I176" s="233"/>
      <c r="J176" s="146"/>
      <c r="K176" s="148">
        <v>1.598</v>
      </c>
      <c r="L176" s="146"/>
      <c r="M176" s="146"/>
      <c r="N176" s="146"/>
      <c r="O176" s="146"/>
      <c r="P176" s="146"/>
      <c r="Q176" s="146"/>
      <c r="R176" s="149"/>
      <c r="T176" s="150"/>
      <c r="U176" s="146"/>
      <c r="V176" s="146"/>
      <c r="W176" s="146"/>
      <c r="X176" s="146"/>
      <c r="Y176" s="146"/>
      <c r="Z176" s="146"/>
      <c r="AA176" s="151"/>
      <c r="AT176" s="152" t="s">
        <v>126</v>
      </c>
      <c r="AU176" s="152" t="s">
        <v>84</v>
      </c>
      <c r="AV176" s="10" t="s">
        <v>84</v>
      </c>
      <c r="AW176" s="10" t="s">
        <v>32</v>
      </c>
      <c r="AX176" s="10" t="s">
        <v>20</v>
      </c>
      <c r="AY176" s="152" t="s">
        <v>118</v>
      </c>
    </row>
    <row r="177" spans="2:65" s="1" customFormat="1" ht="31.5" customHeight="1">
      <c r="B177" s="111"/>
      <c r="C177" s="137" t="s">
        <v>230</v>
      </c>
      <c r="D177" s="137" t="s">
        <v>119</v>
      </c>
      <c r="E177" s="138" t="s">
        <v>231</v>
      </c>
      <c r="F177" s="229" t="s">
        <v>232</v>
      </c>
      <c r="G177" s="230"/>
      <c r="H177" s="230"/>
      <c r="I177" s="230"/>
      <c r="J177" s="139" t="s">
        <v>214</v>
      </c>
      <c r="K177" s="140">
        <v>786.078</v>
      </c>
      <c r="L177" s="231">
        <v>1.35</v>
      </c>
      <c r="M177" s="230"/>
      <c r="N177" s="231">
        <f>ROUND(L177*K177,2)</f>
        <v>1061.21</v>
      </c>
      <c r="O177" s="230"/>
      <c r="P177" s="230"/>
      <c r="Q177" s="230"/>
      <c r="R177" s="113"/>
      <c r="T177" s="141" t="s">
        <v>3</v>
      </c>
      <c r="U177" s="173" t="s">
        <v>39</v>
      </c>
      <c r="V177" s="174">
        <v>0</v>
      </c>
      <c r="W177" s="174">
        <f>V177*K177</f>
        <v>0</v>
      </c>
      <c r="X177" s="174">
        <v>0</v>
      </c>
      <c r="Y177" s="174">
        <f>X177*K177</f>
        <v>0</v>
      </c>
      <c r="Z177" s="174">
        <v>0</v>
      </c>
      <c r="AA177" s="175">
        <f>Z177*K177</f>
        <v>0</v>
      </c>
      <c r="AR177" s="16" t="s">
        <v>168</v>
      </c>
      <c r="AT177" s="16" t="s">
        <v>119</v>
      </c>
      <c r="AU177" s="16" t="s">
        <v>84</v>
      </c>
      <c r="AY177" s="16" t="s">
        <v>118</v>
      </c>
      <c r="BE177" s="144">
        <f>IF(U177="základní",N177,0)</f>
        <v>1061.21</v>
      </c>
      <c r="BF177" s="144">
        <f>IF(U177="snížená",N177,0)</f>
        <v>0</v>
      </c>
      <c r="BG177" s="144">
        <f>IF(U177="zákl. přenesená",N177,0)</f>
        <v>0</v>
      </c>
      <c r="BH177" s="144">
        <f>IF(U177="sníž. přenesená",N177,0)</f>
        <v>0</v>
      </c>
      <c r="BI177" s="144">
        <f>IF(U177="nulová",N177,0)</f>
        <v>0</v>
      </c>
      <c r="BJ177" s="16" t="s">
        <v>20</v>
      </c>
      <c r="BK177" s="144">
        <f>ROUND(L177*K177,2)</f>
        <v>1061.21</v>
      </c>
      <c r="BL177" s="16" t="s">
        <v>168</v>
      </c>
      <c r="BM177" s="16" t="s">
        <v>233</v>
      </c>
    </row>
    <row r="178" spans="2:18" s="1" customFormat="1" ht="6.75" customHeight="1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6"/>
    </row>
  </sheetData>
  <sheetProtection/>
  <mergeCells count="163">
    <mergeCell ref="N138:Q138"/>
    <mergeCell ref="N169:Q169"/>
    <mergeCell ref="N172:Q172"/>
    <mergeCell ref="H1:K1"/>
    <mergeCell ref="S2:AC2"/>
    <mergeCell ref="F176:I176"/>
    <mergeCell ref="F177:I177"/>
    <mergeCell ref="L177:M177"/>
    <mergeCell ref="N177:Q177"/>
    <mergeCell ref="N116:Q116"/>
    <mergeCell ref="N117:Q117"/>
    <mergeCell ref="N118:Q118"/>
    <mergeCell ref="N126:Q126"/>
    <mergeCell ref="N129:Q129"/>
    <mergeCell ref="N137:Q137"/>
    <mergeCell ref="F171:I171"/>
    <mergeCell ref="F173:I173"/>
    <mergeCell ref="L173:M173"/>
    <mergeCell ref="N173:Q173"/>
    <mergeCell ref="F174:I174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64:I164"/>
    <mergeCell ref="F165:I165"/>
    <mergeCell ref="F166:I166"/>
    <mergeCell ref="L166:M166"/>
    <mergeCell ref="N166:Q166"/>
    <mergeCell ref="F167:I167"/>
    <mergeCell ref="F161:I161"/>
    <mergeCell ref="L161:M161"/>
    <mergeCell ref="N161:Q161"/>
    <mergeCell ref="F162:I162"/>
    <mergeCell ref="F163:I163"/>
    <mergeCell ref="L163:M163"/>
    <mergeCell ref="N163:Q163"/>
    <mergeCell ref="F155:I155"/>
    <mergeCell ref="F156:I156"/>
    <mergeCell ref="F157:I157"/>
    <mergeCell ref="F158:I158"/>
    <mergeCell ref="F159:I159"/>
    <mergeCell ref="F160:I160"/>
    <mergeCell ref="F151:I151"/>
    <mergeCell ref="L151:M151"/>
    <mergeCell ref="N151:Q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50:I150"/>
    <mergeCell ref="F141:I141"/>
    <mergeCell ref="F142:I142"/>
    <mergeCell ref="F143:I143"/>
    <mergeCell ref="L143:M143"/>
    <mergeCell ref="N143:Q143"/>
    <mergeCell ref="F144:I144"/>
    <mergeCell ref="F139:I139"/>
    <mergeCell ref="L139:M139"/>
    <mergeCell ref="N139:Q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8:I128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L125:M125"/>
    <mergeCell ref="N125:Q125"/>
    <mergeCell ref="F127:I127"/>
    <mergeCell ref="L127:M127"/>
    <mergeCell ref="N127:Q127"/>
    <mergeCell ref="F122:I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F121:I121"/>
    <mergeCell ref="L121:M121"/>
    <mergeCell ref="N121:Q121"/>
    <mergeCell ref="F108:P108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D98:H98"/>
    <mergeCell ref="N98:Q98"/>
    <mergeCell ref="L100:Q100"/>
    <mergeCell ref="C106:Q106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Ambrož</dc:creator>
  <cp:keywords/>
  <dc:description/>
  <cp:lastModifiedBy>Zdenek Ambroz</cp:lastModifiedBy>
  <dcterms:created xsi:type="dcterms:W3CDTF">2016-05-19T06:28:21Z</dcterms:created>
  <dcterms:modified xsi:type="dcterms:W3CDTF">2016-05-19T06:28:24Z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