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19-05-16 - PŘÍSTAVBA" sheetId="1" r:id="rId1"/>
  </sheets>
  <definedNames>
    <definedName name="_xlnm.Print_Titles" localSheetId="0">'19-05-16 - PŘÍSTAVBA'!$115:$115</definedName>
    <definedName name="_xlnm.Print_Area" localSheetId="0">'19-05-16 - PŘÍSTAVBA'!$C$4:$Q$70,'19-05-16 - PŘÍSTAVBA'!$C$76:$Q$100,'19-05-16 - PŘÍSTAVBA'!$C$106:$Q$177</definedName>
  </definedNames>
  <calcPr fullCalcOnLoad="1"/>
</workbook>
</file>

<file path=xl/sharedStrings.xml><?xml version="1.0" encoding="utf-8"?>
<sst xmlns="http://schemas.openxmlformats.org/spreadsheetml/2006/main" count="724" uniqueCount="202">
  <si>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</si>
  <si>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</si>
  <si>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</si>
  <si>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</si>
  <si>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</si>
  <si>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</si>
  <si>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</si>
  <si>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</si>
  <si>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</si>
  <si>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PŘÍSTAVBA</t>
  </si>
  <si>
    <t>JKSO:</t>
  </si>
  <si>
    <t>CC-CZ:</t>
  </si>
  <si>
    <t>1</t>
  </si>
  <si>
    <t>Místo:</t>
  </si>
  <si>
    <t xml:space="preserve"> </t>
  </si>
  <si>
    <t>Datum:</t>
  </si>
  <si>
    <t>10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</si>
  <si>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</si>
  <si>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</si>
  <si>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</si>
  <si>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</si>
  <si>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</si>
  <si>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</si>
  <si>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</si>
  <si>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</si>
  <si>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</si>
  <si>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</si>
  <si>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</si>
  <si>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</si>
  <si>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</si>
  <si>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</si>
  <si>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</si>
  <si>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</si>
  <si>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</si>
  <si>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</si>
  <si>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</si>
  <si>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</si>
  <si>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</si>
  <si>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</si>
  <si>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</si>
  <si>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</si>
  <si>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</si>
  <si>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</si>
  <si>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</si>
  <si>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</si>
  <si>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{af643b63-15d6-418e-a476-344b1d6486a9}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</si>
  <si>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</si>
  <si>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</si>
  <si>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</si>
  <si>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</si>
  <si>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</si>
  <si>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</si>
  <si>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</si>
  <si>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</si>
  <si>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</si>
  <si>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</si>
  <si>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</si>
  <si>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</si>
  <si>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</si>
  <si>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</si>
  <si>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</si>
  <si>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</si>
  <si>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</si>
  <si>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</si>
  <si>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</si>
  <si>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>2) Ostatní náklady</t>
  </si>
  <si>
    <t>Zařízení staveniště</t>
  </si>
  <si>
    <t>VRN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</si>
  <si>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</si>
  <si>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</si>
  <si>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</si>
  <si>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</si>
  <si>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</si>
  <si>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</si>
  <si>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</si>
  <si>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</si>
  <si>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</si>
  <si>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</si>
  <si>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</si>
  <si>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</si>
  <si>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</si>
  <si>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</si>
  <si>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</si>
  <si>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</si>
  <si>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</si>
  <si>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</si>
  <si>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</si>
  <si>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223418687</t>
  </si>
  <si>
    <t>(17,38*6,00+10,92*5,32)*0,20</t>
  </si>
  <si>
    <t>VV</t>
  </si>
  <si>
    <t>131203101</t>
  </si>
  <si>
    <t>Hloubení jam ručním nebo pneum nářadím v soudržných horninách tř. 3</t>
  </si>
  <si>
    <t>-1630947531</t>
  </si>
  <si>
    <t>0,30*0,30*0,90*22</t>
  </si>
  <si>
    <t>3</t>
  </si>
  <si>
    <t>131203109</t>
  </si>
  <si>
    <t>Příplatek za lepivost u hloubení jam ručním nebo pneum nářadím v hornině tř. 3</t>
  </si>
  <si>
    <t>-1498384019</t>
  </si>
  <si>
    <t>162201102</t>
  </si>
  <si>
    <t>Vodorovné přemístění do 50 m výkopku/sypaniny z horniny tř. 1 až 4</t>
  </si>
  <si>
    <t>-1525401253</t>
  </si>
  <si>
    <t>5</t>
  </si>
  <si>
    <t>171201201</t>
  </si>
  <si>
    <t xml:space="preserve">Uložení sypaniny </t>
  </si>
  <si>
    <t>-1553016134</t>
  </si>
  <si>
    <t>6</t>
  </si>
  <si>
    <t>275313611</t>
  </si>
  <si>
    <t>Základové patky z betonu tř. C 16/20</t>
  </si>
  <si>
    <t>-1582336968</t>
  </si>
  <si>
    <t>7</t>
  </si>
  <si>
    <t>596211112</t>
  </si>
  <si>
    <t>Kladení zámkové dlažby komunikací pro pěší tl 60 mm skupiny A pl do 300 m2</t>
  </si>
  <si>
    <t>m2</t>
  </si>
  <si>
    <t>1110918158</t>
  </si>
  <si>
    <t>17,38*6,00+10,92*5,32</t>
  </si>
  <si>
    <t>8</t>
  </si>
  <si>
    <t>M</t>
  </si>
  <si>
    <t>592450380</t>
  </si>
  <si>
    <t>dlažba zámková H-PROFIL HBB 20x16,5x6 cm přírodní</t>
  </si>
  <si>
    <t>279546746</t>
  </si>
  <si>
    <t>162,374*1,03</t>
  </si>
  <si>
    <t>9</t>
  </si>
  <si>
    <t>451577877</t>
  </si>
  <si>
    <t>Podklad nebo lože pod dlažbu vodorovný nebo do sklonu 1:5 ze štěrkopísku tl do 100 mm</t>
  </si>
  <si>
    <t>1391388848</t>
  </si>
  <si>
    <t>451579877</t>
  </si>
  <si>
    <t>Příplatek ZKD 10 mm tl nad 100 mm u podkladu nebo lože pod dlažbu ze štěrkopísku</t>
  </si>
  <si>
    <t>1310061354</t>
  </si>
  <si>
    <t>11</t>
  </si>
  <si>
    <t>762083122</t>
  </si>
  <si>
    <t>Impregnace řeziva proti dřevokaznému hmyzu, houbám a plísním máčením třída ohrožení 3 a 4</t>
  </si>
  <si>
    <t>16</t>
  </si>
  <si>
    <t>369354397</t>
  </si>
  <si>
    <t>12</t>
  </si>
  <si>
    <t>762332132</t>
  </si>
  <si>
    <t>Montáž vázaných kcí krovů pravidelných z hraněného řeziva průřezové plochy do 224 cm2</t>
  </si>
  <si>
    <t>m</t>
  </si>
  <si>
    <t>2102063677</t>
  </si>
  <si>
    <t>pásky 120/120"</t>
  </si>
  <si>
    <t>1,50*22</t>
  </si>
  <si>
    <t>13</t>
  </si>
  <si>
    <t>762332133</t>
  </si>
  <si>
    <t>Montáž vázaných kcí krovů pravidelných z hraněného řeziva průřezové plochy do 288 cm2</t>
  </si>
  <si>
    <t>1460570578</t>
  </si>
  <si>
    <t xml:space="preserve">"vaznice 160/180"  </t>
  </si>
  <si>
    <t>22,95*2+5,40*2</t>
  </si>
  <si>
    <t>"krokce 120/200"</t>
  </si>
  <si>
    <t>6,40*27+5,80*7</t>
  </si>
  <si>
    <t>"sloupek 160/160"</t>
  </si>
  <si>
    <t>3,30*8+2,20*8+2,90*3+2,10*3</t>
  </si>
  <si>
    <t>Součet</t>
  </si>
  <si>
    <t>14</t>
  </si>
  <si>
    <t>605120110</t>
  </si>
  <si>
    <t>řezivo jehličnaté hranol jakost I nad 120 cm2</t>
  </si>
  <si>
    <t>32</t>
  </si>
  <si>
    <t>1471000188</t>
  </si>
  <si>
    <t>1,50*22*0,12*0,12*1,1</t>
  </si>
  <si>
    <t>(22,95*2+5,40*2)*0,16*0,18*1,1</t>
  </si>
  <si>
    <t>(6,40*27+5,80*7)*0,12*0,20*1,1</t>
  </si>
  <si>
    <t>(3,30*8+2,20*8+2,90*3+2,10*3)*0,16*0,16*1,1</t>
  </si>
  <si>
    <t>762342214</t>
  </si>
  <si>
    <t>Montáž laťování na střechách jednoduchých sklonu do 60° osové vzdálenosti do 360 mm</t>
  </si>
  <si>
    <t>1199709468</t>
  </si>
  <si>
    <t>22,95*6,40+5,40*5,80</t>
  </si>
  <si>
    <t>605141140</t>
  </si>
  <si>
    <t>řezivo jehličnaté,střešní latě impregnované dl 3 - 5 m</t>
  </si>
  <si>
    <t>1634634165</t>
  </si>
  <si>
    <t>"latě 40/60mm"</t>
  </si>
  <si>
    <t>(22,95*26+5,40*5,80*22)*0,04*0,06*1,1</t>
  </si>
  <si>
    <t>17</t>
  </si>
  <si>
    <t>762395000</t>
  </si>
  <si>
    <t>Spojovací prostředky pro montáž krovu, bednění, laťování, světlíky, klíny</t>
  </si>
  <si>
    <t>-442383247</t>
  </si>
  <si>
    <t>9,614+3,394</t>
  </si>
  <si>
    <t>18</t>
  </si>
  <si>
    <t>998762201</t>
  </si>
  <si>
    <t>Přesun hmot procentní pro kce tesařské v objektech v do 6 m</t>
  </si>
  <si>
    <t>%</t>
  </si>
  <si>
    <t>-987423497</t>
  </si>
  <si>
    <t>19</t>
  </si>
  <si>
    <t>76631111R</t>
  </si>
  <si>
    <t>D+M dřevěného venkovního zábradlí, vč. povrchové úpravy</t>
  </si>
  <si>
    <t>-631136253</t>
  </si>
  <si>
    <t>(6,00+17,38+5,32+10,92+5,32)-3,66</t>
  </si>
  <si>
    <t>20</t>
  </si>
  <si>
    <t>767391112</t>
  </si>
  <si>
    <t>Montáž krytin střech plechových tvarovaných šroubováním</t>
  </si>
  <si>
    <t>-614622855</t>
  </si>
  <si>
    <t>138387270</t>
  </si>
  <si>
    <t>plech vlnitý pozinkovaný 0,80 x 800 x 2000 mm</t>
  </si>
  <si>
    <t>t</t>
  </si>
  <si>
    <t>124434179</t>
  </si>
  <si>
    <t>178,20*8,15*1,1/1000</t>
  </si>
  <si>
    <t>22</t>
  </si>
  <si>
    <t>998767201</t>
  </si>
  <si>
    <t>Přesun hmot procentní pro zámečnické konstrukce v objektech v do 6 m</t>
  </si>
  <si>
    <t>-1236426525</t>
  </si>
  <si>
    <t>1) Krycí list rozpočtu</t>
  </si>
  <si>
    <t>2) Rekapitulace rozpočtu</t>
  </si>
  <si>
    <t>3) Rozpočet</t>
  </si>
  <si>
    <t>Rekapitulace stavby</t>
  </si>
  <si>
    <t>SLEPÝ VÝKAZ VÝMĚR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</si>
</sst>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8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9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7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77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34" borderId="26" xfId="0" applyFont="1" applyFill="1" applyBorder="1" applyAlignment="1">
      <alignment vertical="center"/>
    </xf>
    <xf numFmtId="0" fontId="73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right" vertical="center"/>
    </xf>
    <xf numFmtId="0" fontId="5" fillId="34" borderId="26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14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3" fillId="0" borderId="31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77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80" fillId="0" borderId="16" xfId="0" applyNumberFormat="1" applyFont="1" applyBorder="1" applyAlignment="1">
      <alignment/>
    </xf>
    <xf numFmtId="174" fontId="80" fillId="0" borderId="17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68" fillId="0" borderId="13" xfId="0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8" fillId="0" borderId="18" xfId="0" applyFont="1" applyBorder="1" applyAlignment="1">
      <alignment/>
    </xf>
    <xf numFmtId="174" fontId="68" fillId="0" borderId="0" xfId="0" applyNumberFormat="1" applyFont="1" applyBorder="1" applyAlignment="1">
      <alignment/>
    </xf>
    <xf numFmtId="174" fontId="68" fillId="0" borderId="19" xfId="0" applyNumberFormat="1" applyFont="1" applyBorder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4" fontId="68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left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75" fontId="0" fillId="0" borderId="31" xfId="0" applyNumberFormat="1" applyFont="1" applyBorder="1" applyAlignment="1" applyProtection="1">
      <alignment vertical="center"/>
      <protection locked="0"/>
    </xf>
    <xf numFmtId="0" fontId="75" fillId="0" borderId="31" xfId="0" applyFont="1" applyBorder="1" applyAlignment="1">
      <alignment horizontal="left" vertical="center"/>
    </xf>
    <xf numFmtId="174" fontId="75" fillId="0" borderId="0" xfId="0" applyNumberFormat="1" applyFont="1" applyBorder="1" applyAlignment="1">
      <alignment vertical="center"/>
    </xf>
    <xf numFmtId="174" fontId="75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175" fontId="69" fillId="0" borderId="0" xfId="0" applyNumberFormat="1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81" fillId="0" borderId="31" xfId="0" applyFont="1" applyBorder="1" applyAlignment="1" applyProtection="1">
      <alignment horizontal="center" vertical="center"/>
      <protection locked="0"/>
    </xf>
    <xf numFmtId="49" fontId="81" fillId="0" borderId="31" xfId="0" applyNumberFormat="1" applyFont="1" applyBorder="1" applyAlignment="1" applyProtection="1">
      <alignment horizontal="left" vertical="center" wrapText="1"/>
      <protection locked="0"/>
    </xf>
    <xf numFmtId="0" fontId="81" fillId="0" borderId="31" xfId="0" applyFont="1" applyBorder="1" applyAlignment="1" applyProtection="1">
      <alignment horizontal="center" vertical="center" wrapText="1"/>
      <protection locked="0"/>
    </xf>
    <xf numFmtId="175" fontId="81" fillId="0" borderId="31" xfId="0" applyNumberFormat="1" applyFont="1" applyBorder="1" applyAlignment="1" applyProtection="1">
      <alignment vertical="center"/>
      <protection locked="0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14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175" fontId="71" fillId="0" borderId="0" xfId="0" applyNumberFormat="1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5" fillId="0" borderId="21" xfId="0" applyFont="1" applyBorder="1" applyAlignment="1">
      <alignment horizontal="center" vertical="center"/>
    </xf>
    <xf numFmtId="174" fontId="75" fillId="0" borderId="21" xfId="0" applyNumberFormat="1" applyFont="1" applyBorder="1" applyAlignment="1">
      <alignment vertical="center"/>
    </xf>
    <xf numFmtId="174" fontId="75" fillId="0" borderId="22" xfId="0" applyNumberFormat="1" applyFont="1" applyBorder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82" fillId="33" borderId="0" xfId="0" applyFont="1" applyFill="1" applyAlignment="1" applyProtection="1">
      <alignment horizontal="left" vertical="center"/>
      <protection/>
    </xf>
    <xf numFmtId="0" fontId="83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" fontId="67" fillId="0" borderId="21" xfId="0" applyNumberFormat="1" applyFont="1" applyBorder="1" applyAlignment="1">
      <alignment/>
    </xf>
    <xf numFmtId="4" fontId="67" fillId="0" borderId="21" xfId="0" applyNumberFormat="1" applyFont="1" applyBorder="1" applyAlignment="1">
      <alignment vertical="center"/>
    </xf>
    <xf numFmtId="4" fontId="67" fillId="0" borderId="28" xfId="0" applyNumberFormat="1" applyFont="1" applyBorder="1" applyAlignment="1">
      <alignment/>
    </xf>
    <xf numFmtId="4" fontId="67" fillId="0" borderId="28" xfId="0" applyNumberFormat="1" applyFont="1" applyBorder="1" applyAlignment="1">
      <alignment vertical="center"/>
    </xf>
    <xf numFmtId="0" fontId="83" fillId="33" borderId="0" xfId="36" applyFont="1" applyFill="1" applyAlignment="1" applyProtection="1">
      <alignment horizontal="center" vertical="center"/>
      <protection/>
    </xf>
    <xf numFmtId="0" fontId="72" fillId="35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 locked="0"/>
    </xf>
    <xf numFmtId="4" fontId="78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vertical="center"/>
    </xf>
    <xf numFmtId="4" fontId="66" fillId="0" borderId="0" xfId="0" applyNumberFormat="1" applyFont="1" applyBorder="1" applyAlignment="1">
      <alignment/>
    </xf>
    <xf numFmtId="4" fontId="66" fillId="0" borderId="0" xfId="0" applyNumberFormat="1" applyFont="1" applyBorder="1" applyAlignment="1">
      <alignment vertical="center"/>
    </xf>
    <xf numFmtId="4" fontId="66" fillId="0" borderId="16" xfId="0" applyNumberFormat="1" applyFont="1" applyBorder="1" applyAlignment="1">
      <alignment/>
    </xf>
    <xf numFmtId="4" fontId="66" fillId="0" borderId="16" xfId="0" applyNumberFormat="1" applyFont="1" applyBorder="1" applyAlignment="1">
      <alignment vertical="center"/>
    </xf>
    <xf numFmtId="0" fontId="81" fillId="0" borderId="31" xfId="0" applyFont="1" applyBorder="1" applyAlignment="1" applyProtection="1">
      <alignment horizontal="left" vertical="center" wrapText="1"/>
      <protection locked="0"/>
    </xf>
    <xf numFmtId="0" fontId="81" fillId="0" borderId="31" xfId="0" applyFont="1" applyBorder="1" applyAlignment="1" applyProtection="1">
      <alignment vertical="center"/>
      <protection locked="0"/>
    </xf>
    <xf numFmtId="4" fontId="81" fillId="0" borderId="31" xfId="0" applyNumberFormat="1" applyFont="1" applyBorder="1" applyAlignment="1" applyProtection="1">
      <alignment vertical="center"/>
      <protection locked="0"/>
    </xf>
    <xf numFmtId="0" fontId="70" fillId="0" borderId="16" xfId="0" applyFont="1" applyBorder="1" applyAlignment="1">
      <alignment horizontal="left" vertical="center" wrapText="1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28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84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6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67" fillId="0" borderId="0" xfId="0" applyNumberFormat="1" applyFont="1" applyBorder="1" applyAlignment="1" applyProtection="1">
      <alignment vertical="center"/>
      <protection locked="0"/>
    </xf>
    <xf numFmtId="4" fontId="78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4" fontId="78" fillId="0" borderId="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4" fontId="5" fillId="34" borderId="26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107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107F.tmp" descr="C:\KROSplusData\System\Temp\rad710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115" sqref="C1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37"/>
      <c r="B1" s="134"/>
      <c r="C1" s="134"/>
      <c r="D1" s="135" t="s">
        <v>0</v>
      </c>
      <c r="E1" s="134"/>
      <c r="F1" s="136" t="s">
        <v>197</v>
      </c>
      <c r="G1" s="136"/>
      <c r="H1" s="142" t="s">
        <v>198</v>
      </c>
      <c r="I1" s="142"/>
      <c r="J1" s="142"/>
      <c r="K1" s="142"/>
      <c r="L1" s="136" t="s">
        <v>199</v>
      </c>
      <c r="M1" s="134"/>
      <c r="N1" s="134"/>
      <c r="O1" s="135" t="s">
        <v>47</v>
      </c>
      <c r="P1" s="134"/>
      <c r="Q1" s="134"/>
      <c r="R1" s="134"/>
      <c r="S1" s="136" t="s">
        <v>200</v>
      </c>
      <c r="T1" s="136"/>
      <c r="U1" s="137"/>
      <c r="V1" s="13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3:46" ht="36.75" customHeight="1">
      <c r="C2" s="192" t="s">
        <v>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43" t="s">
        <v>4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10" t="s">
        <v>45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48</v>
      </c>
    </row>
    <row r="4" spans="2:46" ht="36.75" customHeight="1">
      <c r="B4" s="14"/>
      <c r="C4" s="181" t="s">
        <v>49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6"/>
      <c r="T4" s="17" t="s">
        <v>7</v>
      </c>
      <c r="AT4" s="10" t="s">
        <v>2</v>
      </c>
    </row>
    <row r="5" spans="2:18" ht="6.7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2:18" s="1" customFormat="1" ht="32.25" customHeight="1">
      <c r="B6" s="22"/>
      <c r="C6" s="23"/>
      <c r="D6" s="19" t="s">
        <v>8</v>
      </c>
      <c r="E6" s="23"/>
      <c r="F6" s="194" t="s">
        <v>9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23"/>
      <c r="R6" s="24"/>
    </row>
    <row r="7" spans="2:18" s="1" customFormat="1" ht="14.25" customHeight="1">
      <c r="B7" s="22"/>
      <c r="C7" s="23"/>
      <c r="D7" s="20" t="s">
        <v>10</v>
      </c>
      <c r="E7" s="23"/>
      <c r="F7" s="18" t="s">
        <v>1</v>
      </c>
      <c r="G7" s="23"/>
      <c r="H7" s="23"/>
      <c r="I7" s="23"/>
      <c r="J7" s="23"/>
      <c r="K7" s="23"/>
      <c r="L7" s="23"/>
      <c r="M7" s="20" t="s">
        <v>11</v>
      </c>
      <c r="N7" s="23"/>
      <c r="O7" s="18" t="s">
        <v>1</v>
      </c>
      <c r="P7" s="23"/>
      <c r="Q7" s="23"/>
      <c r="R7" s="24"/>
    </row>
    <row r="8" spans="2:18" s="1" customFormat="1" ht="14.25" customHeight="1">
      <c r="B8" s="22"/>
      <c r="C8" s="23"/>
      <c r="D8" s="20" t="s">
        <v>13</v>
      </c>
      <c r="E8" s="23"/>
      <c r="F8" s="18" t="s">
        <v>14</v>
      </c>
      <c r="G8" s="23"/>
      <c r="H8" s="23"/>
      <c r="I8" s="23"/>
      <c r="J8" s="23"/>
      <c r="K8" s="23"/>
      <c r="L8" s="23"/>
      <c r="M8" s="20" t="s">
        <v>15</v>
      </c>
      <c r="N8" s="23"/>
      <c r="O8" s="167"/>
      <c r="P8" s="166"/>
      <c r="Q8" s="23"/>
      <c r="R8" s="24"/>
    </row>
    <row r="9" spans="2:18" s="1" customFormat="1" ht="10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2:18" s="1" customFormat="1" ht="14.25" customHeight="1">
      <c r="B10" s="22"/>
      <c r="C10" s="23"/>
      <c r="D10" s="20" t="s">
        <v>17</v>
      </c>
      <c r="E10" s="23"/>
      <c r="F10" s="23"/>
      <c r="G10" s="23"/>
      <c r="H10" s="23"/>
      <c r="I10" s="23"/>
      <c r="J10" s="23"/>
      <c r="K10" s="23"/>
      <c r="L10" s="23"/>
      <c r="M10" s="20" t="s">
        <v>18</v>
      </c>
      <c r="N10" s="23"/>
      <c r="O10" s="168" t="e">
        <f>IF(#REF!="","",#REF!)</f>
        <v>#REF!</v>
      </c>
      <c r="P10" s="166"/>
      <c r="Q10" s="23"/>
      <c r="R10" s="24"/>
    </row>
    <row r="11" spans="2:18" s="1" customFormat="1" ht="18" customHeight="1">
      <c r="B11" s="22"/>
      <c r="C11" s="23"/>
      <c r="D11" s="23"/>
      <c r="E11" s="18" t="e">
        <f>IF(#REF!="","",#REF!)</f>
        <v>#REF!</v>
      </c>
      <c r="F11" s="23"/>
      <c r="G11" s="23"/>
      <c r="H11" s="23"/>
      <c r="I11" s="23"/>
      <c r="J11" s="23"/>
      <c r="K11" s="23"/>
      <c r="L11" s="23"/>
      <c r="M11" s="20" t="s">
        <v>19</v>
      </c>
      <c r="N11" s="23"/>
      <c r="O11" s="168" t="e">
        <f>IF(#REF!="","",#REF!)</f>
        <v>#REF!</v>
      </c>
      <c r="P11" s="166"/>
      <c r="Q11" s="23"/>
      <c r="R11" s="24"/>
    </row>
    <row r="12" spans="2:18" s="1" customFormat="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2:18" s="1" customFormat="1" ht="14.25" customHeight="1">
      <c r="B13" s="22"/>
      <c r="C13" s="23"/>
      <c r="D13" s="20" t="s">
        <v>20</v>
      </c>
      <c r="E13" s="23"/>
      <c r="F13" s="23"/>
      <c r="G13" s="23"/>
      <c r="H13" s="23"/>
      <c r="I13" s="23"/>
      <c r="J13" s="23"/>
      <c r="K13" s="23"/>
      <c r="L13" s="23"/>
      <c r="M13" s="20" t="s">
        <v>18</v>
      </c>
      <c r="N13" s="23"/>
      <c r="O13" s="168" t="e">
        <f>IF(#REF!="","",#REF!)</f>
        <v>#REF!</v>
      </c>
      <c r="P13" s="166"/>
      <c r="Q13" s="23"/>
      <c r="R13" s="24"/>
    </row>
    <row r="14" spans="2:18" s="1" customFormat="1" ht="18" customHeight="1">
      <c r="B14" s="22"/>
      <c r="C14" s="23"/>
      <c r="D14" s="23"/>
      <c r="E14" s="18" t="e">
        <f>IF(#REF!="","",#REF!)</f>
        <v>#REF!</v>
      </c>
      <c r="F14" s="23"/>
      <c r="G14" s="23"/>
      <c r="H14" s="23"/>
      <c r="I14" s="23"/>
      <c r="J14" s="23"/>
      <c r="K14" s="23"/>
      <c r="L14" s="23"/>
      <c r="M14" s="20" t="s">
        <v>19</v>
      </c>
      <c r="N14" s="23"/>
      <c r="O14" s="168" t="e">
        <f>IF(#REF!="","",#REF!)</f>
        <v>#REF!</v>
      </c>
      <c r="P14" s="166"/>
      <c r="Q14" s="23"/>
      <c r="R14" s="24"/>
    </row>
    <row r="15" spans="2:18" s="1" customFormat="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2:18" s="1" customFormat="1" ht="14.25" customHeight="1">
      <c r="B16" s="22"/>
      <c r="C16" s="23"/>
      <c r="D16" s="20" t="s">
        <v>21</v>
      </c>
      <c r="E16" s="23"/>
      <c r="F16" s="23"/>
      <c r="G16" s="23"/>
      <c r="H16" s="23"/>
      <c r="I16" s="23"/>
      <c r="J16" s="23"/>
      <c r="K16" s="23"/>
      <c r="L16" s="23"/>
      <c r="M16" s="20" t="s">
        <v>18</v>
      </c>
      <c r="N16" s="23"/>
      <c r="O16" s="168" t="e">
        <f>IF(#REF!="","",#REF!)</f>
        <v>#REF!</v>
      </c>
      <c r="P16" s="166"/>
      <c r="Q16" s="23"/>
      <c r="R16" s="24"/>
    </row>
    <row r="17" spans="2:18" s="1" customFormat="1" ht="18" customHeight="1">
      <c r="B17" s="22"/>
      <c r="C17" s="23"/>
      <c r="D17" s="23"/>
      <c r="E17" s="18" t="e">
        <f>IF(#REF!="","",#REF!)</f>
        <v>#REF!</v>
      </c>
      <c r="F17" s="23"/>
      <c r="G17" s="23"/>
      <c r="H17" s="23"/>
      <c r="I17" s="23"/>
      <c r="J17" s="23"/>
      <c r="K17" s="23"/>
      <c r="L17" s="23"/>
      <c r="M17" s="20" t="s">
        <v>19</v>
      </c>
      <c r="N17" s="23"/>
      <c r="O17" s="168" t="e">
        <f>IF(#REF!="","",#REF!)</f>
        <v>#REF!</v>
      </c>
      <c r="P17" s="166"/>
      <c r="Q17" s="23"/>
      <c r="R17" s="24"/>
    </row>
    <row r="18" spans="2:18" s="1" customFormat="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2:18" s="1" customFormat="1" ht="14.25" customHeight="1">
      <c r="B19" s="22"/>
      <c r="C19" s="23"/>
      <c r="D19" s="20" t="s">
        <v>23</v>
      </c>
      <c r="E19" s="23"/>
      <c r="F19" s="23"/>
      <c r="G19" s="23"/>
      <c r="H19" s="23"/>
      <c r="I19" s="23"/>
      <c r="J19" s="23"/>
      <c r="K19" s="23"/>
      <c r="L19" s="23"/>
      <c r="M19" s="20" t="s">
        <v>18</v>
      </c>
      <c r="N19" s="23"/>
      <c r="O19" s="168" t="e">
        <f>IF(#REF!="","",#REF!)</f>
        <v>#REF!</v>
      </c>
      <c r="P19" s="166"/>
      <c r="Q19" s="23"/>
      <c r="R19" s="24"/>
    </row>
    <row r="20" spans="2:18" s="1" customFormat="1" ht="18" customHeight="1">
      <c r="B20" s="22"/>
      <c r="C20" s="23"/>
      <c r="D20" s="23"/>
      <c r="E20" s="18" t="e">
        <f>IF(#REF!="","",#REF!)</f>
        <v>#REF!</v>
      </c>
      <c r="F20" s="23"/>
      <c r="G20" s="23"/>
      <c r="H20" s="23"/>
      <c r="I20" s="23"/>
      <c r="J20" s="23"/>
      <c r="K20" s="23"/>
      <c r="L20" s="23"/>
      <c r="M20" s="20" t="s">
        <v>19</v>
      </c>
      <c r="N20" s="23"/>
      <c r="O20" s="168" t="e">
        <f>IF(#REF!="","",#REF!)</f>
        <v>#REF!</v>
      </c>
      <c r="P20" s="166"/>
      <c r="Q20" s="23"/>
      <c r="R20" s="24"/>
    </row>
    <row r="21" spans="2:18" s="1" customFormat="1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2:18" s="1" customFormat="1" ht="14.25" customHeight="1">
      <c r="B22" s="22"/>
      <c r="C22" s="23"/>
      <c r="D22" s="20" t="s">
        <v>24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22.5" customHeight="1">
      <c r="B23" s="22"/>
      <c r="C23" s="23"/>
      <c r="D23" s="23"/>
      <c r="E23" s="189" t="s">
        <v>1</v>
      </c>
      <c r="F23" s="166"/>
      <c r="G23" s="166"/>
      <c r="H23" s="166"/>
      <c r="I23" s="166"/>
      <c r="J23" s="166"/>
      <c r="K23" s="166"/>
      <c r="L23" s="166"/>
      <c r="M23" s="23"/>
      <c r="N23" s="23"/>
      <c r="O23" s="23"/>
      <c r="P23" s="23"/>
      <c r="Q23" s="23"/>
      <c r="R23" s="24"/>
    </row>
    <row r="24" spans="2:18" s="1" customFormat="1" ht="6.7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6.75" customHeight="1">
      <c r="B25" s="22"/>
      <c r="C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3"/>
      <c r="R25" s="24"/>
    </row>
    <row r="26" spans="2:18" s="1" customFormat="1" ht="14.25" customHeight="1">
      <c r="B26" s="22"/>
      <c r="C26" s="23"/>
      <c r="D26" s="52" t="s">
        <v>50</v>
      </c>
      <c r="E26" s="23"/>
      <c r="F26" s="23"/>
      <c r="G26" s="23"/>
      <c r="H26" s="23"/>
      <c r="I26" s="23"/>
      <c r="J26" s="23"/>
      <c r="K26" s="23"/>
      <c r="L26" s="23"/>
      <c r="M26" s="190">
        <f>N87</f>
        <v>0</v>
      </c>
      <c r="N26" s="166"/>
      <c r="O26" s="166"/>
      <c r="P26" s="166"/>
      <c r="Q26" s="23"/>
      <c r="R26" s="24"/>
    </row>
    <row r="27" spans="2:18" s="1" customFormat="1" ht="14.25" customHeight="1">
      <c r="B27" s="22"/>
      <c r="C27" s="23"/>
      <c r="D27" s="21" t="s">
        <v>51</v>
      </c>
      <c r="E27" s="23"/>
      <c r="F27" s="23"/>
      <c r="G27" s="23"/>
      <c r="H27" s="23"/>
      <c r="I27" s="23"/>
      <c r="J27" s="23"/>
      <c r="K27" s="23"/>
      <c r="L27" s="23"/>
      <c r="M27" s="190">
        <f>N97</f>
        <v>0</v>
      </c>
      <c r="N27" s="166"/>
      <c r="O27" s="166"/>
      <c r="P27" s="166"/>
      <c r="Q27" s="23"/>
      <c r="R27" s="24"/>
    </row>
    <row r="28" spans="2:18" s="1" customFormat="1" ht="6.7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2:18" s="1" customFormat="1" ht="24.75" customHeight="1">
      <c r="B29" s="22"/>
      <c r="C29" s="23"/>
      <c r="D29" s="53" t="s">
        <v>25</v>
      </c>
      <c r="E29" s="23"/>
      <c r="F29" s="23"/>
      <c r="G29" s="23"/>
      <c r="H29" s="23"/>
      <c r="I29" s="23"/>
      <c r="J29" s="23"/>
      <c r="K29" s="23"/>
      <c r="L29" s="23"/>
      <c r="M29" s="191">
        <f>ROUND(M26+M27,2)</f>
        <v>0</v>
      </c>
      <c r="N29" s="166"/>
      <c r="O29" s="166"/>
      <c r="P29" s="166"/>
      <c r="Q29" s="23"/>
      <c r="R29" s="24"/>
    </row>
    <row r="30" spans="2:18" s="1" customFormat="1" ht="6.75" customHeight="1">
      <c r="B30" s="22"/>
      <c r="C30" s="2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3"/>
      <c r="R30" s="24"/>
    </row>
    <row r="31" spans="2:18" s="1" customFormat="1" ht="14.25" customHeight="1">
      <c r="B31" s="22"/>
      <c r="C31" s="23"/>
      <c r="D31" s="25" t="s">
        <v>26</v>
      </c>
      <c r="E31" s="25" t="s">
        <v>27</v>
      </c>
      <c r="F31" s="26">
        <v>0.21</v>
      </c>
      <c r="G31" s="54" t="s">
        <v>28</v>
      </c>
      <c r="H31" s="185">
        <f>ROUND((SUM(BE97:BE99)+SUM(BE116:BE177)),2)</f>
        <v>0</v>
      </c>
      <c r="I31" s="166"/>
      <c r="J31" s="166"/>
      <c r="K31" s="23"/>
      <c r="L31" s="23"/>
      <c r="M31" s="185">
        <f>ROUND(ROUND((SUM(BE97:BE99)+SUM(BE116:BE177)),2)*F31,2)</f>
        <v>0</v>
      </c>
      <c r="N31" s="166"/>
      <c r="O31" s="166"/>
      <c r="P31" s="166"/>
      <c r="Q31" s="23"/>
      <c r="R31" s="24"/>
    </row>
    <row r="32" spans="2:18" s="1" customFormat="1" ht="14.25" customHeight="1">
      <c r="B32" s="22"/>
      <c r="C32" s="23"/>
      <c r="D32" s="23"/>
      <c r="E32" s="25" t="s">
        <v>29</v>
      </c>
      <c r="F32" s="26">
        <v>0.15</v>
      </c>
      <c r="G32" s="54" t="s">
        <v>28</v>
      </c>
      <c r="H32" s="185">
        <f>ROUND((SUM(BF97:BF99)+SUM(BF116:BF177)),2)</f>
        <v>0</v>
      </c>
      <c r="I32" s="166"/>
      <c r="J32" s="166"/>
      <c r="K32" s="23"/>
      <c r="L32" s="23"/>
      <c r="M32" s="185">
        <f>ROUND(ROUND((SUM(BF97:BF99)+SUM(BF116:BF177)),2)*F32,2)</f>
        <v>0</v>
      </c>
      <c r="N32" s="166"/>
      <c r="O32" s="166"/>
      <c r="P32" s="166"/>
      <c r="Q32" s="23"/>
      <c r="R32" s="24"/>
    </row>
    <row r="33" spans="2:18" s="1" customFormat="1" ht="14.25" customHeight="1" hidden="1">
      <c r="B33" s="22"/>
      <c r="C33" s="23"/>
      <c r="D33" s="23"/>
      <c r="E33" s="25" t="s">
        <v>30</v>
      </c>
      <c r="F33" s="26">
        <v>0.21</v>
      </c>
      <c r="G33" s="54" t="s">
        <v>28</v>
      </c>
      <c r="H33" s="185">
        <f>ROUND((SUM(BG97:BG99)+SUM(BG116:BG177)),2)</f>
        <v>0</v>
      </c>
      <c r="I33" s="166"/>
      <c r="J33" s="166"/>
      <c r="K33" s="23"/>
      <c r="L33" s="23"/>
      <c r="M33" s="185">
        <v>0</v>
      </c>
      <c r="N33" s="166"/>
      <c r="O33" s="166"/>
      <c r="P33" s="166"/>
      <c r="Q33" s="23"/>
      <c r="R33" s="24"/>
    </row>
    <row r="34" spans="2:18" s="1" customFormat="1" ht="14.25" customHeight="1" hidden="1">
      <c r="B34" s="22"/>
      <c r="C34" s="23"/>
      <c r="D34" s="23"/>
      <c r="E34" s="25" t="s">
        <v>31</v>
      </c>
      <c r="F34" s="26">
        <v>0.15</v>
      </c>
      <c r="G34" s="54" t="s">
        <v>28</v>
      </c>
      <c r="H34" s="185">
        <f>ROUND((SUM(BH97:BH99)+SUM(BH116:BH177)),2)</f>
        <v>0</v>
      </c>
      <c r="I34" s="166"/>
      <c r="J34" s="166"/>
      <c r="K34" s="23"/>
      <c r="L34" s="23"/>
      <c r="M34" s="185">
        <v>0</v>
      </c>
      <c r="N34" s="166"/>
      <c r="O34" s="166"/>
      <c r="P34" s="166"/>
      <c r="Q34" s="23"/>
      <c r="R34" s="24"/>
    </row>
    <row r="35" spans="2:18" s="1" customFormat="1" ht="14.25" customHeight="1" hidden="1">
      <c r="B35" s="22"/>
      <c r="C35" s="23"/>
      <c r="D35" s="23"/>
      <c r="E35" s="25" t="s">
        <v>32</v>
      </c>
      <c r="F35" s="26">
        <v>0</v>
      </c>
      <c r="G35" s="54" t="s">
        <v>28</v>
      </c>
      <c r="H35" s="185">
        <f>ROUND((SUM(BI97:BI99)+SUM(BI116:BI177)),2)</f>
        <v>0</v>
      </c>
      <c r="I35" s="166"/>
      <c r="J35" s="166"/>
      <c r="K35" s="23"/>
      <c r="L35" s="23"/>
      <c r="M35" s="185">
        <v>0</v>
      </c>
      <c r="N35" s="166"/>
      <c r="O35" s="166"/>
      <c r="P35" s="166"/>
      <c r="Q35" s="23"/>
      <c r="R35" s="24"/>
    </row>
    <row r="36" spans="2:18" s="1" customFormat="1" ht="6.7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1" customFormat="1" ht="24.75" customHeight="1">
      <c r="B37" s="22"/>
      <c r="C37" s="51"/>
      <c r="D37" s="55" t="s">
        <v>33</v>
      </c>
      <c r="E37" s="44"/>
      <c r="F37" s="44"/>
      <c r="G37" s="56" t="s">
        <v>34</v>
      </c>
      <c r="H37" s="57" t="s">
        <v>35</v>
      </c>
      <c r="I37" s="44"/>
      <c r="J37" s="44"/>
      <c r="K37" s="44"/>
      <c r="L37" s="186">
        <f>SUM(M29:M35)</f>
        <v>0</v>
      </c>
      <c r="M37" s="187"/>
      <c r="N37" s="187"/>
      <c r="O37" s="187"/>
      <c r="P37" s="188"/>
      <c r="Q37" s="51"/>
      <c r="R37" s="24"/>
    </row>
    <row r="38" spans="2:18" s="1" customFormat="1" ht="14.2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14.2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2:18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2:18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</row>
    <row r="43" spans="2:18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</row>
    <row r="44" spans="2:18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2:18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</row>
    <row r="46" spans="2:18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</row>
    <row r="47" spans="2:18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2:18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</row>
    <row r="49" spans="2:18" ht="13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2:18" s="1" customFormat="1" ht="15">
      <c r="B50" s="22"/>
      <c r="C50" s="23"/>
      <c r="D50" s="28" t="s">
        <v>36</v>
      </c>
      <c r="E50" s="29"/>
      <c r="F50" s="29"/>
      <c r="G50" s="29"/>
      <c r="H50" s="30"/>
      <c r="I50" s="23"/>
      <c r="J50" s="28" t="s">
        <v>37</v>
      </c>
      <c r="K50" s="29"/>
      <c r="L50" s="29"/>
      <c r="M50" s="29"/>
      <c r="N50" s="29"/>
      <c r="O50" s="29"/>
      <c r="P50" s="30"/>
      <c r="Q50" s="23"/>
      <c r="R50" s="24"/>
    </row>
    <row r="51" spans="2:18" ht="13.5">
      <c r="B51" s="14"/>
      <c r="C51" s="15"/>
      <c r="D51" s="31"/>
      <c r="E51" s="15"/>
      <c r="F51" s="15"/>
      <c r="G51" s="15"/>
      <c r="H51" s="32"/>
      <c r="I51" s="15"/>
      <c r="J51" s="31"/>
      <c r="K51" s="15"/>
      <c r="L51" s="15"/>
      <c r="M51" s="15"/>
      <c r="N51" s="15"/>
      <c r="O51" s="15"/>
      <c r="P51" s="32"/>
      <c r="Q51" s="15"/>
      <c r="R51" s="16"/>
    </row>
    <row r="52" spans="2:18" ht="13.5">
      <c r="B52" s="14"/>
      <c r="C52" s="15"/>
      <c r="D52" s="31"/>
      <c r="E52" s="15"/>
      <c r="F52" s="15"/>
      <c r="G52" s="15"/>
      <c r="H52" s="32"/>
      <c r="I52" s="15"/>
      <c r="J52" s="31"/>
      <c r="K52" s="15"/>
      <c r="L52" s="15"/>
      <c r="M52" s="15"/>
      <c r="N52" s="15"/>
      <c r="O52" s="15"/>
      <c r="P52" s="32"/>
      <c r="Q52" s="15"/>
      <c r="R52" s="16"/>
    </row>
    <row r="53" spans="2:18" ht="13.5">
      <c r="B53" s="14"/>
      <c r="C53" s="15"/>
      <c r="D53" s="31"/>
      <c r="E53" s="15"/>
      <c r="F53" s="15"/>
      <c r="G53" s="15"/>
      <c r="H53" s="32"/>
      <c r="I53" s="15"/>
      <c r="J53" s="31"/>
      <c r="K53" s="15"/>
      <c r="L53" s="15"/>
      <c r="M53" s="15"/>
      <c r="N53" s="15"/>
      <c r="O53" s="15"/>
      <c r="P53" s="32"/>
      <c r="Q53" s="15"/>
      <c r="R53" s="16"/>
    </row>
    <row r="54" spans="2:18" ht="13.5">
      <c r="B54" s="14"/>
      <c r="C54" s="15"/>
      <c r="D54" s="31"/>
      <c r="E54" s="15"/>
      <c r="F54" s="15"/>
      <c r="G54" s="15"/>
      <c r="H54" s="32"/>
      <c r="I54" s="15"/>
      <c r="J54" s="31"/>
      <c r="K54" s="15"/>
      <c r="L54" s="15"/>
      <c r="M54" s="15"/>
      <c r="N54" s="15"/>
      <c r="O54" s="15"/>
      <c r="P54" s="32"/>
      <c r="Q54" s="15"/>
      <c r="R54" s="16"/>
    </row>
    <row r="55" spans="2:18" ht="13.5">
      <c r="B55" s="14"/>
      <c r="C55" s="15"/>
      <c r="D55" s="31"/>
      <c r="E55" s="15"/>
      <c r="F55" s="15"/>
      <c r="G55" s="15"/>
      <c r="H55" s="32"/>
      <c r="I55" s="15"/>
      <c r="J55" s="31"/>
      <c r="K55" s="15"/>
      <c r="L55" s="15"/>
      <c r="M55" s="15"/>
      <c r="N55" s="15"/>
      <c r="O55" s="15"/>
      <c r="P55" s="32"/>
      <c r="Q55" s="15"/>
      <c r="R55" s="16"/>
    </row>
    <row r="56" spans="2:18" ht="13.5">
      <c r="B56" s="14"/>
      <c r="C56" s="15"/>
      <c r="D56" s="31"/>
      <c r="E56" s="15"/>
      <c r="F56" s="15"/>
      <c r="G56" s="15"/>
      <c r="H56" s="32"/>
      <c r="I56" s="15"/>
      <c r="J56" s="31"/>
      <c r="K56" s="15"/>
      <c r="L56" s="15"/>
      <c r="M56" s="15"/>
      <c r="N56" s="15"/>
      <c r="O56" s="15"/>
      <c r="P56" s="32"/>
      <c r="Q56" s="15"/>
      <c r="R56" s="16"/>
    </row>
    <row r="57" spans="2:18" ht="13.5">
      <c r="B57" s="14"/>
      <c r="C57" s="15"/>
      <c r="D57" s="31"/>
      <c r="E57" s="15"/>
      <c r="F57" s="15"/>
      <c r="G57" s="15"/>
      <c r="H57" s="32"/>
      <c r="I57" s="15"/>
      <c r="J57" s="31"/>
      <c r="K57" s="15"/>
      <c r="L57" s="15"/>
      <c r="M57" s="15"/>
      <c r="N57" s="15"/>
      <c r="O57" s="15"/>
      <c r="P57" s="32"/>
      <c r="Q57" s="15"/>
      <c r="R57" s="16"/>
    </row>
    <row r="58" spans="2:18" ht="13.5">
      <c r="B58" s="14"/>
      <c r="C58" s="15"/>
      <c r="D58" s="31"/>
      <c r="E58" s="15"/>
      <c r="F58" s="15"/>
      <c r="G58" s="15"/>
      <c r="H58" s="32"/>
      <c r="I58" s="15"/>
      <c r="J58" s="31"/>
      <c r="K58" s="15"/>
      <c r="L58" s="15"/>
      <c r="M58" s="15"/>
      <c r="N58" s="15"/>
      <c r="O58" s="15"/>
      <c r="P58" s="32"/>
      <c r="Q58" s="15"/>
      <c r="R58" s="16"/>
    </row>
    <row r="59" spans="2:18" s="1" customFormat="1" ht="15">
      <c r="B59" s="22"/>
      <c r="C59" s="23"/>
      <c r="D59" s="33" t="s">
        <v>38</v>
      </c>
      <c r="E59" s="34"/>
      <c r="F59" s="34"/>
      <c r="G59" s="35" t="s">
        <v>39</v>
      </c>
      <c r="H59" s="36"/>
      <c r="I59" s="23"/>
      <c r="J59" s="33" t="s">
        <v>38</v>
      </c>
      <c r="K59" s="34"/>
      <c r="L59" s="34"/>
      <c r="M59" s="34"/>
      <c r="N59" s="35" t="s">
        <v>39</v>
      </c>
      <c r="O59" s="34"/>
      <c r="P59" s="36"/>
      <c r="Q59" s="23"/>
      <c r="R59" s="24"/>
    </row>
    <row r="60" spans="2:18" ht="13.5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</row>
    <row r="61" spans="2:18" s="1" customFormat="1" ht="15">
      <c r="B61" s="22"/>
      <c r="C61" s="23"/>
      <c r="D61" s="28" t="s">
        <v>40</v>
      </c>
      <c r="E61" s="29"/>
      <c r="F61" s="29"/>
      <c r="G61" s="29"/>
      <c r="H61" s="30"/>
      <c r="I61" s="23"/>
      <c r="J61" s="28" t="s">
        <v>41</v>
      </c>
      <c r="K61" s="29"/>
      <c r="L61" s="29"/>
      <c r="M61" s="29"/>
      <c r="N61" s="29"/>
      <c r="O61" s="29"/>
      <c r="P61" s="30"/>
      <c r="Q61" s="23"/>
      <c r="R61" s="24"/>
    </row>
    <row r="62" spans="2:18" ht="13.5">
      <c r="B62" s="14"/>
      <c r="C62" s="15"/>
      <c r="D62" s="31"/>
      <c r="E62" s="15"/>
      <c r="F62" s="15"/>
      <c r="G62" s="15"/>
      <c r="H62" s="32"/>
      <c r="I62" s="15"/>
      <c r="J62" s="31"/>
      <c r="K62" s="15"/>
      <c r="L62" s="15"/>
      <c r="M62" s="15"/>
      <c r="N62" s="15"/>
      <c r="O62" s="15"/>
      <c r="P62" s="32"/>
      <c r="Q62" s="15"/>
      <c r="R62" s="16"/>
    </row>
    <row r="63" spans="2:18" ht="13.5">
      <c r="B63" s="14"/>
      <c r="C63" s="15"/>
      <c r="D63" s="31"/>
      <c r="E63" s="15"/>
      <c r="F63" s="15"/>
      <c r="G63" s="15"/>
      <c r="H63" s="32"/>
      <c r="I63" s="15"/>
      <c r="J63" s="31"/>
      <c r="K63" s="15"/>
      <c r="L63" s="15"/>
      <c r="M63" s="15"/>
      <c r="N63" s="15"/>
      <c r="O63" s="15"/>
      <c r="P63" s="32"/>
      <c r="Q63" s="15"/>
      <c r="R63" s="16"/>
    </row>
    <row r="64" spans="2:18" ht="13.5">
      <c r="B64" s="14"/>
      <c r="C64" s="15"/>
      <c r="D64" s="31"/>
      <c r="E64" s="15"/>
      <c r="F64" s="15"/>
      <c r="G64" s="15"/>
      <c r="H64" s="32"/>
      <c r="I64" s="15"/>
      <c r="J64" s="31"/>
      <c r="K64" s="15"/>
      <c r="L64" s="15"/>
      <c r="M64" s="15"/>
      <c r="N64" s="15"/>
      <c r="O64" s="15"/>
      <c r="P64" s="32"/>
      <c r="Q64" s="15"/>
      <c r="R64" s="16"/>
    </row>
    <row r="65" spans="2:18" ht="13.5">
      <c r="B65" s="14"/>
      <c r="C65" s="15"/>
      <c r="D65" s="31"/>
      <c r="E65" s="15"/>
      <c r="F65" s="15"/>
      <c r="G65" s="15"/>
      <c r="H65" s="32"/>
      <c r="I65" s="15"/>
      <c r="J65" s="31"/>
      <c r="K65" s="15"/>
      <c r="L65" s="15"/>
      <c r="M65" s="15"/>
      <c r="N65" s="15"/>
      <c r="O65" s="15"/>
      <c r="P65" s="32"/>
      <c r="Q65" s="15"/>
      <c r="R65" s="16"/>
    </row>
    <row r="66" spans="2:18" ht="13.5">
      <c r="B66" s="14"/>
      <c r="C66" s="15"/>
      <c r="D66" s="31"/>
      <c r="E66" s="15"/>
      <c r="F66" s="15"/>
      <c r="G66" s="15"/>
      <c r="H66" s="32"/>
      <c r="I66" s="15"/>
      <c r="J66" s="31"/>
      <c r="K66" s="15"/>
      <c r="L66" s="15"/>
      <c r="M66" s="15"/>
      <c r="N66" s="15"/>
      <c r="O66" s="15"/>
      <c r="P66" s="32"/>
      <c r="Q66" s="15"/>
      <c r="R66" s="16"/>
    </row>
    <row r="67" spans="2:18" ht="13.5">
      <c r="B67" s="14"/>
      <c r="C67" s="15"/>
      <c r="D67" s="31"/>
      <c r="E67" s="15"/>
      <c r="F67" s="15"/>
      <c r="G67" s="15"/>
      <c r="H67" s="32"/>
      <c r="I67" s="15"/>
      <c r="J67" s="31"/>
      <c r="K67" s="15"/>
      <c r="L67" s="15"/>
      <c r="M67" s="15"/>
      <c r="N67" s="15"/>
      <c r="O67" s="15"/>
      <c r="P67" s="32"/>
      <c r="Q67" s="15"/>
      <c r="R67" s="16"/>
    </row>
    <row r="68" spans="2:18" ht="13.5">
      <c r="B68" s="14"/>
      <c r="C68" s="15"/>
      <c r="D68" s="31"/>
      <c r="E68" s="15"/>
      <c r="F68" s="15"/>
      <c r="G68" s="15"/>
      <c r="H68" s="32"/>
      <c r="I68" s="15"/>
      <c r="J68" s="31"/>
      <c r="K68" s="15"/>
      <c r="L68" s="15"/>
      <c r="M68" s="15"/>
      <c r="N68" s="15"/>
      <c r="O68" s="15"/>
      <c r="P68" s="32"/>
      <c r="Q68" s="15"/>
      <c r="R68" s="16"/>
    </row>
    <row r="69" spans="2:18" ht="13.5">
      <c r="B69" s="14"/>
      <c r="C69" s="15"/>
      <c r="D69" s="31"/>
      <c r="E69" s="15"/>
      <c r="F69" s="15"/>
      <c r="G69" s="15"/>
      <c r="H69" s="32"/>
      <c r="I69" s="15"/>
      <c r="J69" s="31"/>
      <c r="K69" s="15"/>
      <c r="L69" s="15"/>
      <c r="M69" s="15"/>
      <c r="N69" s="15"/>
      <c r="O69" s="15"/>
      <c r="P69" s="32"/>
      <c r="Q69" s="15"/>
      <c r="R69" s="16"/>
    </row>
    <row r="70" spans="2:18" s="1" customFormat="1" ht="15">
      <c r="B70" s="22"/>
      <c r="C70" s="23"/>
      <c r="D70" s="33" t="s">
        <v>38</v>
      </c>
      <c r="E70" s="34"/>
      <c r="F70" s="34"/>
      <c r="G70" s="35" t="s">
        <v>39</v>
      </c>
      <c r="H70" s="36"/>
      <c r="I70" s="23"/>
      <c r="J70" s="33" t="s">
        <v>38</v>
      </c>
      <c r="K70" s="34"/>
      <c r="L70" s="34"/>
      <c r="M70" s="34"/>
      <c r="N70" s="35" t="s">
        <v>39</v>
      </c>
      <c r="O70" s="34"/>
      <c r="P70" s="36"/>
      <c r="Q70" s="23"/>
      <c r="R70" s="24"/>
    </row>
    <row r="71" spans="2:18" s="1" customFormat="1" ht="14.2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7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75" customHeight="1">
      <c r="B76" s="22"/>
      <c r="C76" s="181" t="s">
        <v>52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4"/>
    </row>
    <row r="77" spans="2:18" s="1" customFormat="1" ht="6.7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6.75" customHeight="1">
      <c r="B78" s="22"/>
      <c r="C78" s="43" t="s">
        <v>8</v>
      </c>
      <c r="D78" s="23"/>
      <c r="E78" s="23"/>
      <c r="F78" s="165" t="str">
        <f>F6</f>
        <v>PŘÍSTAVBA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3"/>
      <c r="R78" s="24"/>
    </row>
    <row r="79" spans="2:18" s="1" customFormat="1" ht="6.7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2:18" s="1" customFormat="1" ht="18" customHeight="1">
      <c r="B80" s="22"/>
      <c r="C80" s="20" t="s">
        <v>13</v>
      </c>
      <c r="D80" s="23"/>
      <c r="E80" s="23"/>
      <c r="F80" s="18" t="str">
        <f>F8</f>
        <v> </v>
      </c>
      <c r="G80" s="23"/>
      <c r="H80" s="23"/>
      <c r="I80" s="23"/>
      <c r="J80" s="23"/>
      <c r="K80" s="20" t="s">
        <v>15</v>
      </c>
      <c r="L80" s="23"/>
      <c r="M80" s="167">
        <f>IF(O8="","",O8)</f>
      </c>
      <c r="N80" s="166"/>
      <c r="O80" s="166"/>
      <c r="P80" s="166"/>
      <c r="Q80" s="23"/>
      <c r="R80" s="24"/>
    </row>
    <row r="81" spans="2:18" s="1" customFormat="1" ht="6.7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18" s="1" customFormat="1" ht="15">
      <c r="B82" s="22"/>
      <c r="C82" s="20" t="s">
        <v>17</v>
      </c>
      <c r="D82" s="23"/>
      <c r="E82" s="23"/>
      <c r="F82" s="18" t="e">
        <f>E11</f>
        <v>#REF!</v>
      </c>
      <c r="G82" s="23"/>
      <c r="H82" s="23"/>
      <c r="I82" s="23"/>
      <c r="J82" s="23"/>
      <c r="K82" s="20" t="s">
        <v>21</v>
      </c>
      <c r="L82" s="23"/>
      <c r="M82" s="168" t="e">
        <f>E17</f>
        <v>#REF!</v>
      </c>
      <c r="N82" s="166"/>
      <c r="O82" s="166"/>
      <c r="P82" s="166"/>
      <c r="Q82" s="166"/>
      <c r="R82" s="24"/>
    </row>
    <row r="83" spans="2:18" s="1" customFormat="1" ht="14.25" customHeight="1">
      <c r="B83" s="22"/>
      <c r="C83" s="20" t="s">
        <v>20</v>
      </c>
      <c r="D83" s="23"/>
      <c r="E83" s="23"/>
      <c r="F83" s="18" t="e">
        <f>IF(E14="","",E14)</f>
        <v>#REF!</v>
      </c>
      <c r="G83" s="23"/>
      <c r="H83" s="23"/>
      <c r="I83" s="23"/>
      <c r="J83" s="23"/>
      <c r="K83" s="20" t="s">
        <v>23</v>
      </c>
      <c r="L83" s="23"/>
      <c r="M83" s="168" t="e">
        <f>E20</f>
        <v>#REF!</v>
      </c>
      <c r="N83" s="166"/>
      <c r="O83" s="166"/>
      <c r="P83" s="166"/>
      <c r="Q83" s="166"/>
      <c r="R83" s="24"/>
    </row>
    <row r="84" spans="2:18" s="1" customFormat="1" ht="9.75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2:18" s="1" customFormat="1" ht="29.25" customHeight="1">
      <c r="B85" s="22"/>
      <c r="C85" s="183" t="s">
        <v>53</v>
      </c>
      <c r="D85" s="180"/>
      <c r="E85" s="180"/>
      <c r="F85" s="180"/>
      <c r="G85" s="180"/>
      <c r="H85" s="51"/>
      <c r="I85" s="51"/>
      <c r="J85" s="51"/>
      <c r="K85" s="51"/>
      <c r="L85" s="51"/>
      <c r="M85" s="51"/>
      <c r="N85" s="183" t="s">
        <v>54</v>
      </c>
      <c r="O85" s="166"/>
      <c r="P85" s="166"/>
      <c r="Q85" s="166"/>
      <c r="R85" s="24"/>
    </row>
    <row r="86" spans="2:18" s="1" customFormat="1" ht="9.7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58" t="s">
        <v>55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84">
        <f>N116</f>
        <v>0</v>
      </c>
      <c r="O87" s="166"/>
      <c r="P87" s="166"/>
      <c r="Q87" s="166"/>
      <c r="R87" s="24"/>
      <c r="AU87" s="10" t="s">
        <v>56</v>
      </c>
    </row>
    <row r="88" spans="2:18" s="2" customFormat="1" ht="24.75" customHeight="1">
      <c r="B88" s="59"/>
      <c r="C88" s="60"/>
      <c r="D88" s="61" t="s">
        <v>57</v>
      </c>
      <c r="E88" s="60"/>
      <c r="F88" s="60"/>
      <c r="G88" s="60"/>
      <c r="H88" s="60"/>
      <c r="I88" s="60"/>
      <c r="J88" s="60"/>
      <c r="K88" s="60"/>
      <c r="L88" s="60"/>
      <c r="M88" s="60"/>
      <c r="N88" s="153">
        <f>N117</f>
        <v>0</v>
      </c>
      <c r="O88" s="182"/>
      <c r="P88" s="182"/>
      <c r="Q88" s="182"/>
      <c r="R88" s="62"/>
    </row>
    <row r="89" spans="2:18" s="3" customFormat="1" ht="19.5" customHeight="1">
      <c r="B89" s="63"/>
      <c r="C89" s="64"/>
      <c r="D89" s="65" t="s">
        <v>58</v>
      </c>
      <c r="E89" s="64"/>
      <c r="F89" s="64"/>
      <c r="G89" s="64"/>
      <c r="H89" s="64"/>
      <c r="I89" s="64"/>
      <c r="J89" s="64"/>
      <c r="K89" s="64"/>
      <c r="L89" s="64"/>
      <c r="M89" s="64"/>
      <c r="N89" s="173">
        <f>N118</f>
        <v>0</v>
      </c>
      <c r="O89" s="174"/>
      <c r="P89" s="174"/>
      <c r="Q89" s="174"/>
      <c r="R89" s="66"/>
    </row>
    <row r="90" spans="2:18" s="3" customFormat="1" ht="19.5" customHeight="1">
      <c r="B90" s="63"/>
      <c r="C90" s="64"/>
      <c r="D90" s="65" t="s">
        <v>59</v>
      </c>
      <c r="E90" s="64"/>
      <c r="F90" s="64"/>
      <c r="G90" s="64"/>
      <c r="H90" s="64"/>
      <c r="I90" s="64"/>
      <c r="J90" s="64"/>
      <c r="K90" s="64"/>
      <c r="L90" s="64"/>
      <c r="M90" s="64"/>
      <c r="N90" s="173">
        <f>N126</f>
        <v>0</v>
      </c>
      <c r="O90" s="174"/>
      <c r="P90" s="174"/>
      <c r="Q90" s="174"/>
      <c r="R90" s="66"/>
    </row>
    <row r="91" spans="2:18" s="3" customFormat="1" ht="19.5" customHeight="1">
      <c r="B91" s="63"/>
      <c r="C91" s="64"/>
      <c r="D91" s="65" t="s">
        <v>60</v>
      </c>
      <c r="E91" s="64"/>
      <c r="F91" s="64"/>
      <c r="G91" s="64"/>
      <c r="H91" s="64"/>
      <c r="I91" s="64"/>
      <c r="J91" s="64"/>
      <c r="K91" s="64"/>
      <c r="L91" s="64"/>
      <c r="M91" s="64"/>
      <c r="N91" s="173">
        <f>N129</f>
        <v>0</v>
      </c>
      <c r="O91" s="174"/>
      <c r="P91" s="174"/>
      <c r="Q91" s="174"/>
      <c r="R91" s="66"/>
    </row>
    <row r="92" spans="2:18" s="2" customFormat="1" ht="24.75" customHeight="1">
      <c r="B92" s="59"/>
      <c r="C92" s="60"/>
      <c r="D92" s="61" t="s">
        <v>61</v>
      </c>
      <c r="E92" s="60"/>
      <c r="F92" s="60"/>
      <c r="G92" s="60"/>
      <c r="H92" s="60"/>
      <c r="I92" s="60"/>
      <c r="J92" s="60"/>
      <c r="K92" s="60"/>
      <c r="L92" s="60"/>
      <c r="M92" s="60"/>
      <c r="N92" s="153">
        <f>N137</f>
        <v>0</v>
      </c>
      <c r="O92" s="182"/>
      <c r="P92" s="182"/>
      <c r="Q92" s="182"/>
      <c r="R92" s="62"/>
    </row>
    <row r="93" spans="2:18" s="3" customFormat="1" ht="19.5" customHeight="1">
      <c r="B93" s="63"/>
      <c r="C93" s="64"/>
      <c r="D93" s="65" t="s">
        <v>62</v>
      </c>
      <c r="E93" s="64"/>
      <c r="F93" s="64"/>
      <c r="G93" s="64"/>
      <c r="H93" s="64"/>
      <c r="I93" s="64"/>
      <c r="J93" s="64"/>
      <c r="K93" s="64"/>
      <c r="L93" s="64"/>
      <c r="M93" s="64"/>
      <c r="N93" s="173">
        <f>N138</f>
        <v>0</v>
      </c>
      <c r="O93" s="174"/>
      <c r="P93" s="174"/>
      <c r="Q93" s="174"/>
      <c r="R93" s="66"/>
    </row>
    <row r="94" spans="2:18" s="3" customFormat="1" ht="19.5" customHeight="1">
      <c r="B94" s="63"/>
      <c r="C94" s="64"/>
      <c r="D94" s="65" t="s">
        <v>63</v>
      </c>
      <c r="E94" s="64"/>
      <c r="F94" s="64"/>
      <c r="G94" s="64"/>
      <c r="H94" s="64"/>
      <c r="I94" s="64"/>
      <c r="J94" s="64"/>
      <c r="K94" s="64"/>
      <c r="L94" s="64"/>
      <c r="M94" s="64"/>
      <c r="N94" s="173">
        <f>N169</f>
        <v>0</v>
      </c>
      <c r="O94" s="174"/>
      <c r="P94" s="174"/>
      <c r="Q94" s="174"/>
      <c r="R94" s="66"/>
    </row>
    <row r="95" spans="2:18" s="3" customFormat="1" ht="19.5" customHeight="1">
      <c r="B95" s="63"/>
      <c r="C95" s="64"/>
      <c r="D95" s="65" t="s">
        <v>64</v>
      </c>
      <c r="E95" s="64"/>
      <c r="F95" s="64"/>
      <c r="G95" s="64"/>
      <c r="H95" s="64"/>
      <c r="I95" s="64"/>
      <c r="J95" s="64"/>
      <c r="K95" s="64"/>
      <c r="L95" s="64"/>
      <c r="M95" s="64"/>
      <c r="N95" s="173">
        <f>N172</f>
        <v>0</v>
      </c>
      <c r="O95" s="174"/>
      <c r="P95" s="174"/>
      <c r="Q95" s="174"/>
      <c r="R95" s="66"/>
    </row>
    <row r="96" spans="2:18" s="1" customFormat="1" ht="21.75" customHeight="1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2:21" s="1" customFormat="1" ht="29.25" customHeight="1">
      <c r="B97" s="22"/>
      <c r="C97" s="58" t="s">
        <v>65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175"/>
      <c r="O97" s="166"/>
      <c r="P97" s="166"/>
      <c r="Q97" s="166"/>
      <c r="R97" s="24"/>
      <c r="T97" s="67"/>
      <c r="U97" s="68" t="s">
        <v>26</v>
      </c>
    </row>
    <row r="98" spans="2:65" s="1" customFormat="1" ht="18" customHeight="1">
      <c r="B98" s="69"/>
      <c r="C98" s="70"/>
      <c r="D98" s="176" t="s">
        <v>66</v>
      </c>
      <c r="E98" s="177"/>
      <c r="F98" s="177"/>
      <c r="G98" s="177"/>
      <c r="H98" s="177"/>
      <c r="I98" s="70"/>
      <c r="J98" s="70"/>
      <c r="K98" s="70"/>
      <c r="L98" s="70"/>
      <c r="M98" s="70"/>
      <c r="N98" s="178"/>
      <c r="O98" s="177"/>
      <c r="P98" s="177"/>
      <c r="Q98" s="177"/>
      <c r="R98" s="71"/>
      <c r="S98" s="70"/>
      <c r="T98" s="72"/>
      <c r="U98" s="73" t="s">
        <v>27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67</v>
      </c>
      <c r="AZ98" s="74"/>
      <c r="BA98" s="74"/>
      <c r="BB98" s="74"/>
      <c r="BC98" s="74"/>
      <c r="BD98" s="74"/>
      <c r="BE98" s="76">
        <f>IF(U98="základní",N98,0)</f>
        <v>0</v>
      </c>
      <c r="BF98" s="76">
        <f>IF(U98="snížená",N98,0)</f>
        <v>0</v>
      </c>
      <c r="BG98" s="76">
        <f>IF(U98="zákl. přenesená",N98,0)</f>
        <v>0</v>
      </c>
      <c r="BH98" s="76">
        <f>IF(U98="sníž. přenesená",N98,0)</f>
        <v>0</v>
      </c>
      <c r="BI98" s="76">
        <f>IF(U98="nulová",N98,0)</f>
        <v>0</v>
      </c>
      <c r="BJ98" s="75" t="s">
        <v>12</v>
      </c>
      <c r="BK98" s="74"/>
      <c r="BL98" s="74"/>
      <c r="BM98" s="74"/>
    </row>
    <row r="99" spans="2:18" s="1" customFormat="1" ht="18" customHeigh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2:18" s="1" customFormat="1" ht="29.25" customHeight="1">
      <c r="B100" s="22"/>
      <c r="C100" s="50" t="s">
        <v>46</v>
      </c>
      <c r="D100" s="51"/>
      <c r="E100" s="51"/>
      <c r="F100" s="51"/>
      <c r="G100" s="51"/>
      <c r="H100" s="51"/>
      <c r="I100" s="51"/>
      <c r="J100" s="51"/>
      <c r="K100" s="51"/>
      <c r="L100" s="179">
        <f>ROUND(SUM(N87+N97),2)</f>
        <v>0</v>
      </c>
      <c r="M100" s="180"/>
      <c r="N100" s="180"/>
      <c r="O100" s="180"/>
      <c r="P100" s="180"/>
      <c r="Q100" s="180"/>
      <c r="R100" s="24"/>
    </row>
    <row r="101" spans="2:18" s="1" customFormat="1" ht="6.7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</row>
    <row r="105" spans="2:18" s="1" customFormat="1" ht="6.7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2"/>
    </row>
    <row r="106" spans="2:18" s="1" customFormat="1" ht="36.75" customHeight="1">
      <c r="B106" s="22"/>
      <c r="C106" s="181" t="s">
        <v>201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24"/>
    </row>
    <row r="107" spans="2:18" s="1" customFormat="1" ht="6.75" customHeight="1"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2:18" s="1" customFormat="1" ht="36.75" customHeight="1">
      <c r="B108" s="22"/>
      <c r="C108" s="43" t="s">
        <v>8</v>
      </c>
      <c r="D108" s="23"/>
      <c r="E108" s="23"/>
      <c r="F108" s="165" t="str">
        <f>F6</f>
        <v>PŘÍSTAVBA</v>
      </c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23"/>
      <c r="R108" s="24"/>
    </row>
    <row r="109" spans="2:18" s="1" customFormat="1" ht="6.75" customHeight="1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2:18" s="1" customFormat="1" ht="18" customHeight="1">
      <c r="B110" s="22"/>
      <c r="C110" s="20" t="s">
        <v>13</v>
      </c>
      <c r="D110" s="23"/>
      <c r="E110" s="23"/>
      <c r="F110" s="18" t="str">
        <f>F8</f>
        <v> </v>
      </c>
      <c r="G110" s="23"/>
      <c r="H110" s="23"/>
      <c r="I110" s="23"/>
      <c r="J110" s="23"/>
      <c r="K110" s="20" t="s">
        <v>15</v>
      </c>
      <c r="L110" s="23"/>
      <c r="M110" s="167"/>
      <c r="N110" s="166"/>
      <c r="O110" s="166"/>
      <c r="P110" s="166"/>
      <c r="Q110" s="23"/>
      <c r="R110" s="24"/>
    </row>
    <row r="111" spans="2:18" s="1" customFormat="1" ht="6.75" customHeight="1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18" s="1" customFormat="1" ht="15">
      <c r="B112" s="22"/>
      <c r="C112" s="20" t="s">
        <v>17</v>
      </c>
      <c r="D112" s="23"/>
      <c r="E112" s="23"/>
      <c r="F112" s="18" t="e">
        <f>E11</f>
        <v>#REF!</v>
      </c>
      <c r="G112" s="23"/>
      <c r="H112" s="23"/>
      <c r="I112" s="23"/>
      <c r="J112" s="23"/>
      <c r="K112" s="20" t="s">
        <v>21</v>
      </c>
      <c r="L112" s="23"/>
      <c r="M112" s="168" t="e">
        <f>E17</f>
        <v>#REF!</v>
      </c>
      <c r="N112" s="166"/>
      <c r="O112" s="166"/>
      <c r="P112" s="166"/>
      <c r="Q112" s="166"/>
      <c r="R112" s="24"/>
    </row>
    <row r="113" spans="2:18" s="1" customFormat="1" ht="14.25" customHeight="1">
      <c r="B113" s="22"/>
      <c r="C113" s="20" t="s">
        <v>20</v>
      </c>
      <c r="D113" s="23"/>
      <c r="E113" s="23"/>
      <c r="F113" s="18" t="e">
        <f>IF(E14="","",E14)</f>
        <v>#REF!</v>
      </c>
      <c r="G113" s="23"/>
      <c r="H113" s="23"/>
      <c r="I113" s="23"/>
      <c r="J113" s="23"/>
      <c r="K113" s="20" t="s">
        <v>23</v>
      </c>
      <c r="L113" s="23"/>
      <c r="M113" s="168" t="e">
        <f>E20</f>
        <v>#REF!</v>
      </c>
      <c r="N113" s="166"/>
      <c r="O113" s="166"/>
      <c r="P113" s="166"/>
      <c r="Q113" s="166"/>
      <c r="R113" s="24"/>
    </row>
    <row r="114" spans="2:18" s="1" customFormat="1" ht="9.75" customHeigh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27" s="4" customFormat="1" ht="29.25" customHeight="1">
      <c r="B115" s="77"/>
      <c r="C115" s="78" t="s">
        <v>68</v>
      </c>
      <c r="D115" s="79" t="s">
        <v>69</v>
      </c>
      <c r="E115" s="79" t="s">
        <v>42</v>
      </c>
      <c r="F115" s="169" t="s">
        <v>70</v>
      </c>
      <c r="G115" s="170"/>
      <c r="H115" s="170"/>
      <c r="I115" s="170"/>
      <c r="J115" s="79" t="s">
        <v>71</v>
      </c>
      <c r="K115" s="79" t="s">
        <v>72</v>
      </c>
      <c r="L115" s="171" t="s">
        <v>73</v>
      </c>
      <c r="M115" s="170"/>
      <c r="N115" s="169" t="s">
        <v>54</v>
      </c>
      <c r="O115" s="170"/>
      <c r="P115" s="170"/>
      <c r="Q115" s="172"/>
      <c r="R115" s="80"/>
      <c r="T115" s="45" t="s">
        <v>74</v>
      </c>
      <c r="U115" s="46" t="s">
        <v>26</v>
      </c>
      <c r="V115" s="46" t="s">
        <v>75</v>
      </c>
      <c r="W115" s="46" t="s">
        <v>76</v>
      </c>
      <c r="X115" s="46" t="s">
        <v>77</v>
      </c>
      <c r="Y115" s="46" t="s">
        <v>78</v>
      </c>
      <c r="Z115" s="46" t="s">
        <v>79</v>
      </c>
      <c r="AA115" s="47" t="s">
        <v>80</v>
      </c>
    </row>
    <row r="116" spans="2:63" s="1" customFormat="1" ht="29.25" customHeight="1">
      <c r="B116" s="22"/>
      <c r="C116" s="49" t="s">
        <v>50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150">
        <f>BK116</f>
        <v>0</v>
      </c>
      <c r="O116" s="151"/>
      <c r="P116" s="151"/>
      <c r="Q116" s="151"/>
      <c r="R116" s="24"/>
      <c r="T116" s="48"/>
      <c r="U116" s="29"/>
      <c r="V116" s="29"/>
      <c r="W116" s="81">
        <f>W117+W137</f>
        <v>501.525524</v>
      </c>
      <c r="X116" s="29"/>
      <c r="Y116" s="81">
        <f>Y117+Y137</f>
        <v>50.21105880000002</v>
      </c>
      <c r="Z116" s="29"/>
      <c r="AA116" s="82">
        <f>AA117+AA137</f>
        <v>0</v>
      </c>
      <c r="AT116" s="10" t="s">
        <v>43</v>
      </c>
      <c r="AU116" s="10" t="s">
        <v>56</v>
      </c>
      <c r="BK116" s="83">
        <f>BK117+BK137</f>
        <v>0</v>
      </c>
    </row>
    <row r="117" spans="2:63" s="5" customFormat="1" ht="36.75" customHeight="1">
      <c r="B117" s="84"/>
      <c r="C117" s="85"/>
      <c r="D117" s="86" t="s">
        <v>57</v>
      </c>
      <c r="E117" s="86"/>
      <c r="F117" s="86"/>
      <c r="G117" s="86"/>
      <c r="H117" s="86"/>
      <c r="I117" s="86"/>
      <c r="J117" s="86"/>
      <c r="K117" s="86"/>
      <c r="L117" s="86"/>
      <c r="M117" s="86"/>
      <c r="N117" s="152">
        <f>BK117</f>
        <v>0</v>
      </c>
      <c r="O117" s="153"/>
      <c r="P117" s="153"/>
      <c r="Q117" s="153"/>
      <c r="R117" s="87"/>
      <c r="T117" s="88"/>
      <c r="U117" s="85"/>
      <c r="V117" s="85"/>
      <c r="W117" s="89">
        <f>W118+W126+W129</f>
        <v>106.08682400000001</v>
      </c>
      <c r="X117" s="85"/>
      <c r="Y117" s="89">
        <f>Y118+Y126+Y129</f>
        <v>41.11510738000001</v>
      </c>
      <c r="Z117" s="85"/>
      <c r="AA117" s="90">
        <f>AA118+AA126+AA129</f>
        <v>0</v>
      </c>
      <c r="AR117" s="91" t="s">
        <v>12</v>
      </c>
      <c r="AT117" s="92" t="s">
        <v>43</v>
      </c>
      <c r="AU117" s="92" t="s">
        <v>44</v>
      </c>
      <c r="AY117" s="91" t="s">
        <v>81</v>
      </c>
      <c r="BK117" s="93">
        <f>BK118+BK126+BK129</f>
        <v>0</v>
      </c>
    </row>
    <row r="118" spans="2:63" s="5" customFormat="1" ht="19.5" customHeight="1">
      <c r="B118" s="84"/>
      <c r="C118" s="85"/>
      <c r="D118" s="94" t="s">
        <v>58</v>
      </c>
      <c r="E118" s="94"/>
      <c r="F118" s="94"/>
      <c r="G118" s="94"/>
      <c r="H118" s="94"/>
      <c r="I118" s="94"/>
      <c r="J118" s="94"/>
      <c r="K118" s="94"/>
      <c r="L118" s="94"/>
      <c r="M118" s="94"/>
      <c r="N118" s="138">
        <f>BK118</f>
        <v>0</v>
      </c>
      <c r="O118" s="139"/>
      <c r="P118" s="139"/>
      <c r="Q118" s="139"/>
      <c r="R118" s="87"/>
      <c r="T118" s="88"/>
      <c r="U118" s="85"/>
      <c r="V118" s="85"/>
      <c r="W118" s="89">
        <f>SUM(W119:W125)</f>
        <v>9.894972000000001</v>
      </c>
      <c r="X118" s="85"/>
      <c r="Y118" s="89">
        <f>SUM(Y119:Y125)</f>
        <v>0</v>
      </c>
      <c r="Z118" s="85"/>
      <c r="AA118" s="90">
        <f>SUM(AA119:AA125)</f>
        <v>0</v>
      </c>
      <c r="AR118" s="91" t="s">
        <v>12</v>
      </c>
      <c r="AT118" s="92" t="s">
        <v>43</v>
      </c>
      <c r="AU118" s="92" t="s">
        <v>12</v>
      </c>
      <c r="AY118" s="91" t="s">
        <v>81</v>
      </c>
      <c r="BK118" s="93">
        <f>SUM(BK119:BK125)</f>
        <v>0</v>
      </c>
    </row>
    <row r="119" spans="2:65" s="1" customFormat="1" ht="31.5" customHeight="1">
      <c r="B119" s="69"/>
      <c r="C119" s="95" t="s">
        <v>12</v>
      </c>
      <c r="D119" s="95" t="s">
        <v>82</v>
      </c>
      <c r="E119" s="96" t="s">
        <v>83</v>
      </c>
      <c r="F119" s="147" t="s">
        <v>84</v>
      </c>
      <c r="G119" s="148"/>
      <c r="H119" s="148"/>
      <c r="I119" s="148"/>
      <c r="J119" s="97" t="s">
        <v>85</v>
      </c>
      <c r="K119" s="98">
        <v>32.475</v>
      </c>
      <c r="L119" s="149"/>
      <c r="M119" s="148"/>
      <c r="N119" s="149">
        <f>ROUND(L119*K119,2)</f>
        <v>0</v>
      </c>
      <c r="O119" s="148"/>
      <c r="P119" s="148"/>
      <c r="Q119" s="148"/>
      <c r="R119" s="71"/>
      <c r="T119" s="99" t="s">
        <v>1</v>
      </c>
      <c r="U119" s="27" t="s">
        <v>27</v>
      </c>
      <c r="V119" s="100">
        <v>0.097</v>
      </c>
      <c r="W119" s="100">
        <f>V119*K119</f>
        <v>3.150075</v>
      </c>
      <c r="X119" s="100">
        <v>0</v>
      </c>
      <c r="Y119" s="100">
        <f>X119*K119</f>
        <v>0</v>
      </c>
      <c r="Z119" s="100">
        <v>0</v>
      </c>
      <c r="AA119" s="101">
        <f>Z119*K119</f>
        <v>0</v>
      </c>
      <c r="AR119" s="10" t="s">
        <v>86</v>
      </c>
      <c r="AT119" s="10" t="s">
        <v>82</v>
      </c>
      <c r="AU119" s="10" t="s">
        <v>48</v>
      </c>
      <c r="AY119" s="10" t="s">
        <v>81</v>
      </c>
      <c r="BE119" s="102">
        <f>IF(U119="základní",N119,0)</f>
        <v>0</v>
      </c>
      <c r="BF119" s="102">
        <f>IF(U119="snížená",N119,0)</f>
        <v>0</v>
      </c>
      <c r="BG119" s="102">
        <f>IF(U119="zákl. přenesená",N119,0)</f>
        <v>0</v>
      </c>
      <c r="BH119" s="102">
        <f>IF(U119="sníž. přenesená",N119,0)</f>
        <v>0</v>
      </c>
      <c r="BI119" s="102">
        <f>IF(U119="nulová",N119,0)</f>
        <v>0</v>
      </c>
      <c r="BJ119" s="10" t="s">
        <v>12</v>
      </c>
      <c r="BK119" s="102">
        <f>ROUND(L119*K119,2)</f>
        <v>0</v>
      </c>
      <c r="BL119" s="10" t="s">
        <v>86</v>
      </c>
      <c r="BM119" s="10" t="s">
        <v>87</v>
      </c>
    </row>
    <row r="120" spans="2:51" s="6" customFormat="1" ht="22.5" customHeight="1">
      <c r="B120" s="103"/>
      <c r="C120" s="104"/>
      <c r="D120" s="104"/>
      <c r="E120" s="105" t="s">
        <v>1</v>
      </c>
      <c r="F120" s="145" t="s">
        <v>88</v>
      </c>
      <c r="G120" s="146"/>
      <c r="H120" s="146"/>
      <c r="I120" s="146"/>
      <c r="J120" s="104"/>
      <c r="K120" s="106">
        <v>32.475</v>
      </c>
      <c r="L120" s="104"/>
      <c r="M120" s="104"/>
      <c r="N120" s="104"/>
      <c r="O120" s="104"/>
      <c r="P120" s="104"/>
      <c r="Q120" s="104"/>
      <c r="R120" s="107"/>
      <c r="T120" s="108"/>
      <c r="U120" s="104"/>
      <c r="V120" s="104"/>
      <c r="W120" s="104"/>
      <c r="X120" s="104"/>
      <c r="Y120" s="104"/>
      <c r="Z120" s="104"/>
      <c r="AA120" s="109"/>
      <c r="AT120" s="110" t="s">
        <v>89</v>
      </c>
      <c r="AU120" s="110" t="s">
        <v>48</v>
      </c>
      <c r="AV120" s="6" t="s">
        <v>48</v>
      </c>
      <c r="AW120" s="6" t="s">
        <v>22</v>
      </c>
      <c r="AX120" s="6" t="s">
        <v>12</v>
      </c>
      <c r="AY120" s="110" t="s">
        <v>81</v>
      </c>
    </row>
    <row r="121" spans="2:65" s="1" customFormat="1" ht="31.5" customHeight="1">
      <c r="B121" s="69"/>
      <c r="C121" s="95" t="s">
        <v>48</v>
      </c>
      <c r="D121" s="95" t="s">
        <v>82</v>
      </c>
      <c r="E121" s="96" t="s">
        <v>90</v>
      </c>
      <c r="F121" s="147" t="s">
        <v>91</v>
      </c>
      <c r="G121" s="148"/>
      <c r="H121" s="148"/>
      <c r="I121" s="148"/>
      <c r="J121" s="97" t="s">
        <v>85</v>
      </c>
      <c r="K121" s="98">
        <v>1.782</v>
      </c>
      <c r="L121" s="149"/>
      <c r="M121" s="148"/>
      <c r="N121" s="149">
        <f>ROUND(L121*K121,2)</f>
        <v>0</v>
      </c>
      <c r="O121" s="148"/>
      <c r="P121" s="148"/>
      <c r="Q121" s="148"/>
      <c r="R121" s="71"/>
      <c r="T121" s="99" t="s">
        <v>1</v>
      </c>
      <c r="U121" s="27" t="s">
        <v>27</v>
      </c>
      <c r="V121" s="100">
        <v>2.948</v>
      </c>
      <c r="W121" s="100">
        <f>V121*K121</f>
        <v>5.253336</v>
      </c>
      <c r="X121" s="100">
        <v>0</v>
      </c>
      <c r="Y121" s="100">
        <f>X121*K121</f>
        <v>0</v>
      </c>
      <c r="Z121" s="100">
        <v>0</v>
      </c>
      <c r="AA121" s="101">
        <f>Z121*K121</f>
        <v>0</v>
      </c>
      <c r="AR121" s="10" t="s">
        <v>86</v>
      </c>
      <c r="AT121" s="10" t="s">
        <v>82</v>
      </c>
      <c r="AU121" s="10" t="s">
        <v>48</v>
      </c>
      <c r="AY121" s="10" t="s">
        <v>81</v>
      </c>
      <c r="BE121" s="102">
        <f>IF(U121="základní",N121,0)</f>
        <v>0</v>
      </c>
      <c r="BF121" s="102">
        <f>IF(U121="snížená",N121,0)</f>
        <v>0</v>
      </c>
      <c r="BG121" s="102">
        <f>IF(U121="zákl. přenesená",N121,0)</f>
        <v>0</v>
      </c>
      <c r="BH121" s="102">
        <f>IF(U121="sníž. přenesená",N121,0)</f>
        <v>0</v>
      </c>
      <c r="BI121" s="102">
        <f>IF(U121="nulová",N121,0)</f>
        <v>0</v>
      </c>
      <c r="BJ121" s="10" t="s">
        <v>12</v>
      </c>
      <c r="BK121" s="102">
        <f>ROUND(L121*K121,2)</f>
        <v>0</v>
      </c>
      <c r="BL121" s="10" t="s">
        <v>86</v>
      </c>
      <c r="BM121" s="10" t="s">
        <v>92</v>
      </c>
    </row>
    <row r="122" spans="2:51" s="6" customFormat="1" ht="22.5" customHeight="1">
      <c r="B122" s="103"/>
      <c r="C122" s="104"/>
      <c r="D122" s="104"/>
      <c r="E122" s="105" t="s">
        <v>1</v>
      </c>
      <c r="F122" s="145" t="s">
        <v>93</v>
      </c>
      <c r="G122" s="146"/>
      <c r="H122" s="146"/>
      <c r="I122" s="146"/>
      <c r="J122" s="104"/>
      <c r="K122" s="106">
        <v>1.782</v>
      </c>
      <c r="L122" s="104"/>
      <c r="M122" s="104"/>
      <c r="N122" s="104"/>
      <c r="O122" s="104"/>
      <c r="P122" s="104"/>
      <c r="Q122" s="104"/>
      <c r="R122" s="107"/>
      <c r="T122" s="108"/>
      <c r="U122" s="104"/>
      <c r="V122" s="104"/>
      <c r="W122" s="104"/>
      <c r="X122" s="104"/>
      <c r="Y122" s="104"/>
      <c r="Z122" s="104"/>
      <c r="AA122" s="109"/>
      <c r="AT122" s="110" t="s">
        <v>89</v>
      </c>
      <c r="AU122" s="110" t="s">
        <v>48</v>
      </c>
      <c r="AV122" s="6" t="s">
        <v>48</v>
      </c>
      <c r="AW122" s="6" t="s">
        <v>22</v>
      </c>
      <c r="AX122" s="6" t="s">
        <v>12</v>
      </c>
      <c r="AY122" s="110" t="s">
        <v>81</v>
      </c>
    </row>
    <row r="123" spans="2:65" s="1" customFormat="1" ht="31.5" customHeight="1">
      <c r="B123" s="69"/>
      <c r="C123" s="95" t="s">
        <v>94</v>
      </c>
      <c r="D123" s="95" t="s">
        <v>82</v>
      </c>
      <c r="E123" s="96" t="s">
        <v>95</v>
      </c>
      <c r="F123" s="147" t="s">
        <v>96</v>
      </c>
      <c r="G123" s="148"/>
      <c r="H123" s="148"/>
      <c r="I123" s="148"/>
      <c r="J123" s="97" t="s">
        <v>85</v>
      </c>
      <c r="K123" s="98">
        <v>1.782</v>
      </c>
      <c r="L123" s="149"/>
      <c r="M123" s="148"/>
      <c r="N123" s="149">
        <f>ROUND(L123*K123,2)</f>
        <v>0</v>
      </c>
      <c r="O123" s="148"/>
      <c r="P123" s="148"/>
      <c r="Q123" s="148"/>
      <c r="R123" s="71"/>
      <c r="T123" s="99" t="s">
        <v>1</v>
      </c>
      <c r="U123" s="27" t="s">
        <v>27</v>
      </c>
      <c r="V123" s="100">
        <v>0.59</v>
      </c>
      <c r="W123" s="100">
        <f>V123*K123</f>
        <v>1.05138</v>
      </c>
      <c r="X123" s="100">
        <v>0</v>
      </c>
      <c r="Y123" s="100">
        <f>X123*K123</f>
        <v>0</v>
      </c>
      <c r="Z123" s="100">
        <v>0</v>
      </c>
      <c r="AA123" s="101">
        <f>Z123*K123</f>
        <v>0</v>
      </c>
      <c r="AR123" s="10" t="s">
        <v>86</v>
      </c>
      <c r="AT123" s="10" t="s">
        <v>82</v>
      </c>
      <c r="AU123" s="10" t="s">
        <v>48</v>
      </c>
      <c r="AY123" s="10" t="s">
        <v>81</v>
      </c>
      <c r="BE123" s="102">
        <f>IF(U123="základní",N123,0)</f>
        <v>0</v>
      </c>
      <c r="BF123" s="102">
        <f>IF(U123="snížená",N123,0)</f>
        <v>0</v>
      </c>
      <c r="BG123" s="102">
        <f>IF(U123="zákl. přenesená",N123,0)</f>
        <v>0</v>
      </c>
      <c r="BH123" s="102">
        <f>IF(U123="sníž. přenesená",N123,0)</f>
        <v>0</v>
      </c>
      <c r="BI123" s="102">
        <f>IF(U123="nulová",N123,0)</f>
        <v>0</v>
      </c>
      <c r="BJ123" s="10" t="s">
        <v>12</v>
      </c>
      <c r="BK123" s="102">
        <f>ROUND(L123*K123,2)</f>
        <v>0</v>
      </c>
      <c r="BL123" s="10" t="s">
        <v>86</v>
      </c>
      <c r="BM123" s="10" t="s">
        <v>97</v>
      </c>
    </row>
    <row r="124" spans="2:65" s="1" customFormat="1" ht="31.5" customHeight="1">
      <c r="B124" s="69"/>
      <c r="C124" s="95" t="s">
        <v>86</v>
      </c>
      <c r="D124" s="95" t="s">
        <v>82</v>
      </c>
      <c r="E124" s="96" t="s">
        <v>98</v>
      </c>
      <c r="F124" s="147" t="s">
        <v>99</v>
      </c>
      <c r="G124" s="148"/>
      <c r="H124" s="148"/>
      <c r="I124" s="148"/>
      <c r="J124" s="97" t="s">
        <v>85</v>
      </c>
      <c r="K124" s="98">
        <v>1.782</v>
      </c>
      <c r="L124" s="149"/>
      <c r="M124" s="148"/>
      <c r="N124" s="149">
        <f>ROUND(L124*K124,2)</f>
        <v>0</v>
      </c>
      <c r="O124" s="148"/>
      <c r="P124" s="148"/>
      <c r="Q124" s="148"/>
      <c r="R124" s="71"/>
      <c r="T124" s="99" t="s">
        <v>1</v>
      </c>
      <c r="U124" s="27" t="s">
        <v>27</v>
      </c>
      <c r="V124" s="100">
        <v>0.074</v>
      </c>
      <c r="W124" s="100">
        <f>V124*K124</f>
        <v>0.13186799999999999</v>
      </c>
      <c r="X124" s="100">
        <v>0</v>
      </c>
      <c r="Y124" s="100">
        <f>X124*K124</f>
        <v>0</v>
      </c>
      <c r="Z124" s="100">
        <v>0</v>
      </c>
      <c r="AA124" s="101">
        <f>Z124*K124</f>
        <v>0</v>
      </c>
      <c r="AR124" s="10" t="s">
        <v>86</v>
      </c>
      <c r="AT124" s="10" t="s">
        <v>82</v>
      </c>
      <c r="AU124" s="10" t="s">
        <v>48</v>
      </c>
      <c r="AY124" s="10" t="s">
        <v>81</v>
      </c>
      <c r="BE124" s="102">
        <f>IF(U124="základní",N124,0)</f>
        <v>0</v>
      </c>
      <c r="BF124" s="102">
        <f>IF(U124="snížená",N124,0)</f>
        <v>0</v>
      </c>
      <c r="BG124" s="102">
        <f>IF(U124="zákl. přenesená",N124,0)</f>
        <v>0</v>
      </c>
      <c r="BH124" s="102">
        <f>IF(U124="sníž. přenesená",N124,0)</f>
        <v>0</v>
      </c>
      <c r="BI124" s="102">
        <f>IF(U124="nulová",N124,0)</f>
        <v>0</v>
      </c>
      <c r="BJ124" s="10" t="s">
        <v>12</v>
      </c>
      <c r="BK124" s="102">
        <f>ROUND(L124*K124,2)</f>
        <v>0</v>
      </c>
      <c r="BL124" s="10" t="s">
        <v>86</v>
      </c>
      <c r="BM124" s="10" t="s">
        <v>100</v>
      </c>
    </row>
    <row r="125" spans="2:65" s="1" customFormat="1" ht="22.5" customHeight="1">
      <c r="B125" s="69"/>
      <c r="C125" s="95" t="s">
        <v>101</v>
      </c>
      <c r="D125" s="95" t="s">
        <v>82</v>
      </c>
      <c r="E125" s="96" t="s">
        <v>102</v>
      </c>
      <c r="F125" s="147" t="s">
        <v>103</v>
      </c>
      <c r="G125" s="148"/>
      <c r="H125" s="148"/>
      <c r="I125" s="148"/>
      <c r="J125" s="97" t="s">
        <v>85</v>
      </c>
      <c r="K125" s="98">
        <v>34.257</v>
      </c>
      <c r="L125" s="149"/>
      <c r="M125" s="148"/>
      <c r="N125" s="149">
        <f>ROUND(L125*K125,2)</f>
        <v>0</v>
      </c>
      <c r="O125" s="148"/>
      <c r="P125" s="148"/>
      <c r="Q125" s="148"/>
      <c r="R125" s="71"/>
      <c r="T125" s="99" t="s">
        <v>1</v>
      </c>
      <c r="U125" s="27" t="s">
        <v>27</v>
      </c>
      <c r="V125" s="100">
        <v>0.009</v>
      </c>
      <c r="W125" s="100">
        <f>V125*K125</f>
        <v>0.30831299999999995</v>
      </c>
      <c r="X125" s="100">
        <v>0</v>
      </c>
      <c r="Y125" s="100">
        <f>X125*K125</f>
        <v>0</v>
      </c>
      <c r="Z125" s="100">
        <v>0</v>
      </c>
      <c r="AA125" s="101">
        <f>Z125*K125</f>
        <v>0</v>
      </c>
      <c r="AR125" s="10" t="s">
        <v>86</v>
      </c>
      <c r="AT125" s="10" t="s">
        <v>82</v>
      </c>
      <c r="AU125" s="10" t="s">
        <v>48</v>
      </c>
      <c r="AY125" s="10" t="s">
        <v>81</v>
      </c>
      <c r="BE125" s="102">
        <f>IF(U125="základní",N125,0)</f>
        <v>0</v>
      </c>
      <c r="BF125" s="102">
        <f>IF(U125="snížená",N125,0)</f>
        <v>0</v>
      </c>
      <c r="BG125" s="102">
        <f>IF(U125="zákl. přenesená",N125,0)</f>
        <v>0</v>
      </c>
      <c r="BH125" s="102">
        <f>IF(U125="sníž. přenesená",N125,0)</f>
        <v>0</v>
      </c>
      <c r="BI125" s="102">
        <f>IF(U125="nulová",N125,0)</f>
        <v>0</v>
      </c>
      <c r="BJ125" s="10" t="s">
        <v>12</v>
      </c>
      <c r="BK125" s="102">
        <f>ROUND(L125*K125,2)</f>
        <v>0</v>
      </c>
      <c r="BL125" s="10" t="s">
        <v>86</v>
      </c>
      <c r="BM125" s="10" t="s">
        <v>104</v>
      </c>
    </row>
    <row r="126" spans="2:63" s="5" customFormat="1" ht="29.25" customHeight="1">
      <c r="B126" s="84"/>
      <c r="C126" s="85"/>
      <c r="D126" s="94" t="s">
        <v>59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140">
        <f>BK126</f>
        <v>0</v>
      </c>
      <c r="O126" s="141"/>
      <c r="P126" s="141"/>
      <c r="Q126" s="141"/>
      <c r="R126" s="87"/>
      <c r="T126" s="88"/>
      <c r="U126" s="85"/>
      <c r="V126" s="85"/>
      <c r="W126" s="89">
        <f>SUM(W127:W128)</f>
        <v>1.040688</v>
      </c>
      <c r="X126" s="85"/>
      <c r="Y126" s="89">
        <f>SUM(Y127:Y128)</f>
        <v>4.02079788</v>
      </c>
      <c r="Z126" s="85"/>
      <c r="AA126" s="90">
        <f>SUM(AA127:AA128)</f>
        <v>0</v>
      </c>
      <c r="AR126" s="91" t="s">
        <v>12</v>
      </c>
      <c r="AT126" s="92" t="s">
        <v>43</v>
      </c>
      <c r="AU126" s="92" t="s">
        <v>12</v>
      </c>
      <c r="AY126" s="91" t="s">
        <v>81</v>
      </c>
      <c r="BK126" s="93">
        <f>SUM(BK127:BK128)</f>
        <v>0</v>
      </c>
    </row>
    <row r="127" spans="2:65" s="1" customFormat="1" ht="22.5" customHeight="1">
      <c r="B127" s="69"/>
      <c r="C127" s="95" t="s">
        <v>105</v>
      </c>
      <c r="D127" s="95" t="s">
        <v>82</v>
      </c>
      <c r="E127" s="96" t="s">
        <v>106</v>
      </c>
      <c r="F127" s="147" t="s">
        <v>107</v>
      </c>
      <c r="G127" s="148"/>
      <c r="H127" s="148"/>
      <c r="I127" s="148"/>
      <c r="J127" s="97" t="s">
        <v>85</v>
      </c>
      <c r="K127" s="98">
        <v>1.782</v>
      </c>
      <c r="L127" s="149"/>
      <c r="M127" s="148"/>
      <c r="N127" s="149">
        <f>ROUND(L127*K127,2)</f>
        <v>0</v>
      </c>
      <c r="O127" s="148"/>
      <c r="P127" s="148"/>
      <c r="Q127" s="148"/>
      <c r="R127" s="71"/>
      <c r="T127" s="99" t="s">
        <v>1</v>
      </c>
      <c r="U127" s="27" t="s">
        <v>27</v>
      </c>
      <c r="V127" s="100">
        <v>0.584</v>
      </c>
      <c r="W127" s="100">
        <f>V127*K127</f>
        <v>1.040688</v>
      </c>
      <c r="X127" s="100">
        <v>2.25634</v>
      </c>
      <c r="Y127" s="100">
        <f>X127*K127</f>
        <v>4.02079788</v>
      </c>
      <c r="Z127" s="100">
        <v>0</v>
      </c>
      <c r="AA127" s="101">
        <f>Z127*K127</f>
        <v>0</v>
      </c>
      <c r="AR127" s="10" t="s">
        <v>86</v>
      </c>
      <c r="AT127" s="10" t="s">
        <v>82</v>
      </c>
      <c r="AU127" s="10" t="s">
        <v>48</v>
      </c>
      <c r="AY127" s="10" t="s">
        <v>81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0" t="s">
        <v>12</v>
      </c>
      <c r="BK127" s="102">
        <f>ROUND(L127*K127,2)</f>
        <v>0</v>
      </c>
      <c r="BL127" s="10" t="s">
        <v>86</v>
      </c>
      <c r="BM127" s="10" t="s">
        <v>108</v>
      </c>
    </row>
    <row r="128" spans="2:51" s="6" customFormat="1" ht="22.5" customHeight="1">
      <c r="B128" s="103"/>
      <c r="C128" s="104"/>
      <c r="D128" s="104"/>
      <c r="E128" s="105" t="s">
        <v>1</v>
      </c>
      <c r="F128" s="145" t="s">
        <v>93</v>
      </c>
      <c r="G128" s="146"/>
      <c r="H128" s="146"/>
      <c r="I128" s="146"/>
      <c r="J128" s="104"/>
      <c r="K128" s="106">
        <v>1.782</v>
      </c>
      <c r="L128" s="104"/>
      <c r="M128" s="104"/>
      <c r="N128" s="104"/>
      <c r="O128" s="104"/>
      <c r="P128" s="104"/>
      <c r="Q128" s="104"/>
      <c r="R128" s="107"/>
      <c r="T128" s="108"/>
      <c r="U128" s="104"/>
      <c r="V128" s="104"/>
      <c r="W128" s="104"/>
      <c r="X128" s="104"/>
      <c r="Y128" s="104"/>
      <c r="Z128" s="104"/>
      <c r="AA128" s="109"/>
      <c r="AT128" s="110" t="s">
        <v>89</v>
      </c>
      <c r="AU128" s="110" t="s">
        <v>48</v>
      </c>
      <c r="AV128" s="6" t="s">
        <v>48</v>
      </c>
      <c r="AW128" s="6" t="s">
        <v>22</v>
      </c>
      <c r="AX128" s="6" t="s">
        <v>12</v>
      </c>
      <c r="AY128" s="110" t="s">
        <v>81</v>
      </c>
    </row>
    <row r="129" spans="2:63" s="5" customFormat="1" ht="29.25" customHeight="1">
      <c r="B129" s="84"/>
      <c r="C129" s="85"/>
      <c r="D129" s="94" t="s">
        <v>60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138">
        <f>BK129</f>
        <v>0</v>
      </c>
      <c r="O129" s="139"/>
      <c r="P129" s="139"/>
      <c r="Q129" s="139"/>
      <c r="R129" s="87"/>
      <c r="T129" s="88"/>
      <c r="U129" s="85"/>
      <c r="V129" s="85"/>
      <c r="W129" s="89">
        <f>SUM(W130:W136)</f>
        <v>95.15116400000001</v>
      </c>
      <c r="X129" s="85"/>
      <c r="Y129" s="89">
        <f>SUM(Y130:Y136)</f>
        <v>37.09430950000001</v>
      </c>
      <c r="Z129" s="85"/>
      <c r="AA129" s="90">
        <f>SUM(AA130:AA136)</f>
        <v>0</v>
      </c>
      <c r="AR129" s="91" t="s">
        <v>12</v>
      </c>
      <c r="AT129" s="92" t="s">
        <v>43</v>
      </c>
      <c r="AU129" s="92" t="s">
        <v>12</v>
      </c>
      <c r="AY129" s="91" t="s">
        <v>81</v>
      </c>
      <c r="BK129" s="93">
        <f>SUM(BK130:BK136)</f>
        <v>0</v>
      </c>
    </row>
    <row r="130" spans="2:65" s="1" customFormat="1" ht="31.5" customHeight="1">
      <c r="B130" s="69"/>
      <c r="C130" s="95" t="s">
        <v>109</v>
      </c>
      <c r="D130" s="95" t="s">
        <v>82</v>
      </c>
      <c r="E130" s="96" t="s">
        <v>110</v>
      </c>
      <c r="F130" s="147" t="s">
        <v>111</v>
      </c>
      <c r="G130" s="148"/>
      <c r="H130" s="148"/>
      <c r="I130" s="148"/>
      <c r="J130" s="97" t="s">
        <v>112</v>
      </c>
      <c r="K130" s="98">
        <v>162.374</v>
      </c>
      <c r="L130" s="149"/>
      <c r="M130" s="148"/>
      <c r="N130" s="149">
        <f>ROUND(L130*K130,2)</f>
        <v>0</v>
      </c>
      <c r="O130" s="148"/>
      <c r="P130" s="148"/>
      <c r="Q130" s="148"/>
      <c r="R130" s="71"/>
      <c r="T130" s="99" t="s">
        <v>1</v>
      </c>
      <c r="U130" s="27" t="s">
        <v>27</v>
      </c>
      <c r="V130" s="100">
        <v>0.53</v>
      </c>
      <c r="W130" s="100">
        <f>V130*K130</f>
        <v>86.05822</v>
      </c>
      <c r="X130" s="100">
        <v>0.08425</v>
      </c>
      <c r="Y130" s="100">
        <f>X130*K130</f>
        <v>13.6800095</v>
      </c>
      <c r="Z130" s="100">
        <v>0</v>
      </c>
      <c r="AA130" s="101">
        <f>Z130*K130</f>
        <v>0</v>
      </c>
      <c r="AR130" s="10" t="s">
        <v>86</v>
      </c>
      <c r="AT130" s="10" t="s">
        <v>82</v>
      </c>
      <c r="AU130" s="10" t="s">
        <v>48</v>
      </c>
      <c r="AY130" s="10" t="s">
        <v>81</v>
      </c>
      <c r="BE130" s="102">
        <f>IF(U130="základní",N130,0)</f>
        <v>0</v>
      </c>
      <c r="BF130" s="102">
        <f>IF(U130="snížená",N130,0)</f>
        <v>0</v>
      </c>
      <c r="BG130" s="102">
        <f>IF(U130="zákl. přenesená",N130,0)</f>
        <v>0</v>
      </c>
      <c r="BH130" s="102">
        <f>IF(U130="sníž. přenesená",N130,0)</f>
        <v>0</v>
      </c>
      <c r="BI130" s="102">
        <f>IF(U130="nulová",N130,0)</f>
        <v>0</v>
      </c>
      <c r="BJ130" s="10" t="s">
        <v>12</v>
      </c>
      <c r="BK130" s="102">
        <f>ROUND(L130*K130,2)</f>
        <v>0</v>
      </c>
      <c r="BL130" s="10" t="s">
        <v>86</v>
      </c>
      <c r="BM130" s="10" t="s">
        <v>113</v>
      </c>
    </row>
    <row r="131" spans="2:51" s="6" customFormat="1" ht="22.5" customHeight="1">
      <c r="B131" s="103"/>
      <c r="C131" s="104"/>
      <c r="D131" s="104"/>
      <c r="E131" s="105" t="s">
        <v>1</v>
      </c>
      <c r="F131" s="145" t="s">
        <v>114</v>
      </c>
      <c r="G131" s="146"/>
      <c r="H131" s="146"/>
      <c r="I131" s="146"/>
      <c r="J131" s="104"/>
      <c r="K131" s="106">
        <v>162.374</v>
      </c>
      <c r="L131" s="104"/>
      <c r="M131" s="104"/>
      <c r="N131" s="104"/>
      <c r="O131" s="104"/>
      <c r="P131" s="104"/>
      <c r="Q131" s="104"/>
      <c r="R131" s="107"/>
      <c r="T131" s="108"/>
      <c r="U131" s="104"/>
      <c r="V131" s="104"/>
      <c r="W131" s="104"/>
      <c r="X131" s="104"/>
      <c r="Y131" s="104"/>
      <c r="Z131" s="104"/>
      <c r="AA131" s="109"/>
      <c r="AT131" s="110" t="s">
        <v>89</v>
      </c>
      <c r="AU131" s="110" t="s">
        <v>48</v>
      </c>
      <c r="AV131" s="6" t="s">
        <v>48</v>
      </c>
      <c r="AW131" s="6" t="s">
        <v>22</v>
      </c>
      <c r="AX131" s="6" t="s">
        <v>12</v>
      </c>
      <c r="AY131" s="110" t="s">
        <v>81</v>
      </c>
    </row>
    <row r="132" spans="2:65" s="1" customFormat="1" ht="31.5" customHeight="1">
      <c r="B132" s="69"/>
      <c r="C132" s="111" t="s">
        <v>115</v>
      </c>
      <c r="D132" s="111" t="s">
        <v>116</v>
      </c>
      <c r="E132" s="112" t="s">
        <v>117</v>
      </c>
      <c r="F132" s="156" t="s">
        <v>118</v>
      </c>
      <c r="G132" s="157"/>
      <c r="H132" s="157"/>
      <c r="I132" s="157"/>
      <c r="J132" s="113" t="s">
        <v>112</v>
      </c>
      <c r="K132" s="114">
        <v>167.245</v>
      </c>
      <c r="L132" s="158"/>
      <c r="M132" s="157"/>
      <c r="N132" s="158">
        <f>ROUND(L132*K132,2)</f>
        <v>0</v>
      </c>
      <c r="O132" s="148"/>
      <c r="P132" s="148"/>
      <c r="Q132" s="148"/>
      <c r="R132" s="71"/>
      <c r="T132" s="99" t="s">
        <v>1</v>
      </c>
      <c r="U132" s="27" t="s">
        <v>27</v>
      </c>
      <c r="V132" s="100">
        <v>0</v>
      </c>
      <c r="W132" s="100">
        <f>V132*K132</f>
        <v>0</v>
      </c>
      <c r="X132" s="100">
        <v>0.14</v>
      </c>
      <c r="Y132" s="100">
        <f>X132*K132</f>
        <v>23.414300000000004</v>
      </c>
      <c r="Z132" s="100">
        <v>0</v>
      </c>
      <c r="AA132" s="101">
        <f>Z132*K132</f>
        <v>0</v>
      </c>
      <c r="AR132" s="10" t="s">
        <v>115</v>
      </c>
      <c r="AT132" s="10" t="s">
        <v>116</v>
      </c>
      <c r="AU132" s="10" t="s">
        <v>48</v>
      </c>
      <c r="AY132" s="10" t="s">
        <v>81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10" t="s">
        <v>12</v>
      </c>
      <c r="BK132" s="102">
        <f>ROUND(L132*K132,2)</f>
        <v>0</v>
      </c>
      <c r="BL132" s="10" t="s">
        <v>86</v>
      </c>
      <c r="BM132" s="10" t="s">
        <v>119</v>
      </c>
    </row>
    <row r="133" spans="2:51" s="6" customFormat="1" ht="22.5" customHeight="1">
      <c r="B133" s="103"/>
      <c r="C133" s="104"/>
      <c r="D133" s="104"/>
      <c r="E133" s="105" t="s">
        <v>1</v>
      </c>
      <c r="F133" s="145" t="s">
        <v>120</v>
      </c>
      <c r="G133" s="146"/>
      <c r="H133" s="146"/>
      <c r="I133" s="146"/>
      <c r="J133" s="104"/>
      <c r="K133" s="106">
        <v>167.245</v>
      </c>
      <c r="L133" s="104"/>
      <c r="M133" s="104"/>
      <c r="N133" s="104"/>
      <c r="O133" s="104"/>
      <c r="P133" s="104"/>
      <c r="Q133" s="104"/>
      <c r="R133" s="107"/>
      <c r="T133" s="108"/>
      <c r="U133" s="104"/>
      <c r="V133" s="104"/>
      <c r="W133" s="104"/>
      <c r="X133" s="104"/>
      <c r="Y133" s="104"/>
      <c r="Z133" s="104"/>
      <c r="AA133" s="109"/>
      <c r="AT133" s="110" t="s">
        <v>89</v>
      </c>
      <c r="AU133" s="110" t="s">
        <v>48</v>
      </c>
      <c r="AV133" s="6" t="s">
        <v>48</v>
      </c>
      <c r="AW133" s="6" t="s">
        <v>22</v>
      </c>
      <c r="AX133" s="6" t="s">
        <v>12</v>
      </c>
      <c r="AY133" s="110" t="s">
        <v>81</v>
      </c>
    </row>
    <row r="134" spans="2:65" s="1" customFormat="1" ht="31.5" customHeight="1">
      <c r="B134" s="69"/>
      <c r="C134" s="95" t="s">
        <v>121</v>
      </c>
      <c r="D134" s="95" t="s">
        <v>82</v>
      </c>
      <c r="E134" s="96" t="s">
        <v>122</v>
      </c>
      <c r="F134" s="147" t="s">
        <v>123</v>
      </c>
      <c r="G134" s="148"/>
      <c r="H134" s="148"/>
      <c r="I134" s="148"/>
      <c r="J134" s="97" t="s">
        <v>112</v>
      </c>
      <c r="K134" s="98">
        <v>162.374</v>
      </c>
      <c r="L134" s="149"/>
      <c r="M134" s="148"/>
      <c r="N134" s="149">
        <f>ROUND(L134*K134,2)</f>
        <v>0</v>
      </c>
      <c r="O134" s="148"/>
      <c r="P134" s="148"/>
      <c r="Q134" s="148"/>
      <c r="R134" s="71"/>
      <c r="T134" s="99" t="s">
        <v>1</v>
      </c>
      <c r="U134" s="27" t="s">
        <v>27</v>
      </c>
      <c r="V134" s="100">
        <v>0.05</v>
      </c>
      <c r="W134" s="100">
        <f>V134*K134</f>
        <v>8.1187</v>
      </c>
      <c r="X134" s="100">
        <v>0</v>
      </c>
      <c r="Y134" s="100">
        <f>X134*K134</f>
        <v>0</v>
      </c>
      <c r="Z134" s="100">
        <v>0</v>
      </c>
      <c r="AA134" s="101">
        <f>Z134*K134</f>
        <v>0</v>
      </c>
      <c r="AR134" s="10" t="s">
        <v>86</v>
      </c>
      <c r="AT134" s="10" t="s">
        <v>82</v>
      </c>
      <c r="AU134" s="10" t="s">
        <v>48</v>
      </c>
      <c r="AY134" s="10" t="s">
        <v>81</v>
      </c>
      <c r="BE134" s="102">
        <f>IF(U134="základní",N134,0)</f>
        <v>0</v>
      </c>
      <c r="BF134" s="102">
        <f>IF(U134="snížená",N134,0)</f>
        <v>0</v>
      </c>
      <c r="BG134" s="102">
        <f>IF(U134="zákl. přenesená",N134,0)</f>
        <v>0</v>
      </c>
      <c r="BH134" s="102">
        <f>IF(U134="sníž. přenesená",N134,0)</f>
        <v>0</v>
      </c>
      <c r="BI134" s="102">
        <f>IF(U134="nulová",N134,0)</f>
        <v>0</v>
      </c>
      <c r="BJ134" s="10" t="s">
        <v>12</v>
      </c>
      <c r="BK134" s="102">
        <f>ROUND(L134*K134,2)</f>
        <v>0</v>
      </c>
      <c r="BL134" s="10" t="s">
        <v>86</v>
      </c>
      <c r="BM134" s="10" t="s">
        <v>124</v>
      </c>
    </row>
    <row r="135" spans="2:51" s="6" customFormat="1" ht="22.5" customHeight="1">
      <c r="B135" s="103"/>
      <c r="C135" s="104"/>
      <c r="D135" s="104"/>
      <c r="E135" s="105" t="s">
        <v>1</v>
      </c>
      <c r="F135" s="145" t="s">
        <v>114</v>
      </c>
      <c r="G135" s="146"/>
      <c r="H135" s="146"/>
      <c r="I135" s="146"/>
      <c r="J135" s="104"/>
      <c r="K135" s="106">
        <v>162.374</v>
      </c>
      <c r="L135" s="104"/>
      <c r="M135" s="104"/>
      <c r="N135" s="104"/>
      <c r="O135" s="104"/>
      <c r="P135" s="104"/>
      <c r="Q135" s="104"/>
      <c r="R135" s="107"/>
      <c r="T135" s="108"/>
      <c r="U135" s="104"/>
      <c r="V135" s="104"/>
      <c r="W135" s="104"/>
      <c r="X135" s="104"/>
      <c r="Y135" s="104"/>
      <c r="Z135" s="104"/>
      <c r="AA135" s="109"/>
      <c r="AT135" s="110" t="s">
        <v>89</v>
      </c>
      <c r="AU135" s="110" t="s">
        <v>48</v>
      </c>
      <c r="AV135" s="6" t="s">
        <v>48</v>
      </c>
      <c r="AW135" s="6" t="s">
        <v>22</v>
      </c>
      <c r="AX135" s="6" t="s">
        <v>12</v>
      </c>
      <c r="AY135" s="110" t="s">
        <v>81</v>
      </c>
    </row>
    <row r="136" spans="2:65" s="1" customFormat="1" ht="31.5" customHeight="1">
      <c r="B136" s="69"/>
      <c r="C136" s="95" t="s">
        <v>16</v>
      </c>
      <c r="D136" s="95" t="s">
        <v>82</v>
      </c>
      <c r="E136" s="96" t="s">
        <v>125</v>
      </c>
      <c r="F136" s="147" t="s">
        <v>126</v>
      </c>
      <c r="G136" s="148"/>
      <c r="H136" s="148"/>
      <c r="I136" s="148"/>
      <c r="J136" s="97" t="s">
        <v>112</v>
      </c>
      <c r="K136" s="98">
        <v>162.374</v>
      </c>
      <c r="L136" s="149"/>
      <c r="M136" s="148"/>
      <c r="N136" s="149">
        <f>ROUND(L136*K136,2)</f>
        <v>0</v>
      </c>
      <c r="O136" s="148"/>
      <c r="P136" s="148"/>
      <c r="Q136" s="148"/>
      <c r="R136" s="71"/>
      <c r="T136" s="99" t="s">
        <v>1</v>
      </c>
      <c r="U136" s="27" t="s">
        <v>27</v>
      </c>
      <c r="V136" s="100">
        <v>0.006</v>
      </c>
      <c r="W136" s="100">
        <f>V136*K136</f>
        <v>0.974244</v>
      </c>
      <c r="X136" s="100">
        <v>0</v>
      </c>
      <c r="Y136" s="100">
        <f>X136*K136</f>
        <v>0</v>
      </c>
      <c r="Z136" s="100">
        <v>0</v>
      </c>
      <c r="AA136" s="101">
        <f>Z136*K136</f>
        <v>0</v>
      </c>
      <c r="AR136" s="10" t="s">
        <v>86</v>
      </c>
      <c r="AT136" s="10" t="s">
        <v>82</v>
      </c>
      <c r="AU136" s="10" t="s">
        <v>48</v>
      </c>
      <c r="AY136" s="10" t="s">
        <v>81</v>
      </c>
      <c r="BE136" s="102">
        <f>IF(U136="základní",N136,0)</f>
        <v>0</v>
      </c>
      <c r="BF136" s="102">
        <f>IF(U136="snížená",N136,0)</f>
        <v>0</v>
      </c>
      <c r="BG136" s="102">
        <f>IF(U136="zákl. přenesená",N136,0)</f>
        <v>0</v>
      </c>
      <c r="BH136" s="102">
        <f>IF(U136="sníž. přenesená",N136,0)</f>
        <v>0</v>
      </c>
      <c r="BI136" s="102">
        <f>IF(U136="nulová",N136,0)</f>
        <v>0</v>
      </c>
      <c r="BJ136" s="10" t="s">
        <v>12</v>
      </c>
      <c r="BK136" s="102">
        <f>ROUND(L136*K136,2)</f>
        <v>0</v>
      </c>
      <c r="BL136" s="10" t="s">
        <v>86</v>
      </c>
      <c r="BM136" s="10" t="s">
        <v>127</v>
      </c>
    </row>
    <row r="137" spans="2:63" s="5" customFormat="1" ht="36.75" customHeight="1">
      <c r="B137" s="84"/>
      <c r="C137" s="85"/>
      <c r="D137" s="86" t="s">
        <v>61</v>
      </c>
      <c r="E137" s="86"/>
      <c r="F137" s="86"/>
      <c r="G137" s="86"/>
      <c r="H137" s="86"/>
      <c r="I137" s="86"/>
      <c r="J137" s="86"/>
      <c r="K137" s="86"/>
      <c r="L137" s="86"/>
      <c r="M137" s="86"/>
      <c r="N137" s="154"/>
      <c r="O137" s="155"/>
      <c r="P137" s="155"/>
      <c r="Q137" s="155"/>
      <c r="R137" s="87"/>
      <c r="T137" s="88"/>
      <c r="U137" s="85"/>
      <c r="V137" s="85"/>
      <c r="W137" s="89">
        <f>W138+W169+W172</f>
        <v>395.4387</v>
      </c>
      <c r="X137" s="85"/>
      <c r="Y137" s="89">
        <f>Y138+Y169+Y172</f>
        <v>9.095951420000002</v>
      </c>
      <c r="Z137" s="85"/>
      <c r="AA137" s="90">
        <f>AA138+AA169+AA172</f>
        <v>0</v>
      </c>
      <c r="AR137" s="91" t="s">
        <v>48</v>
      </c>
      <c r="AT137" s="92" t="s">
        <v>43</v>
      </c>
      <c r="AU137" s="92" t="s">
        <v>44</v>
      </c>
      <c r="AY137" s="91" t="s">
        <v>81</v>
      </c>
      <c r="BK137" s="93">
        <f>BK138+BK169+BK172</f>
        <v>0</v>
      </c>
    </row>
    <row r="138" spans="2:63" s="5" customFormat="1" ht="19.5" customHeight="1">
      <c r="B138" s="84"/>
      <c r="C138" s="85"/>
      <c r="D138" s="94" t="s">
        <v>62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138"/>
      <c r="O138" s="139"/>
      <c r="P138" s="139"/>
      <c r="Q138" s="139"/>
      <c r="R138" s="87"/>
      <c r="T138" s="88"/>
      <c r="U138" s="85"/>
      <c r="V138" s="85"/>
      <c r="W138" s="89">
        <f>SUM(W139:W168)</f>
        <v>243.26933999999997</v>
      </c>
      <c r="X138" s="85"/>
      <c r="Y138" s="89">
        <f>SUM(Y139:Y168)</f>
        <v>7.476567420000001</v>
      </c>
      <c r="Z138" s="85"/>
      <c r="AA138" s="90">
        <f>SUM(AA139:AA168)</f>
        <v>0</v>
      </c>
      <c r="AR138" s="91" t="s">
        <v>48</v>
      </c>
      <c r="AT138" s="92" t="s">
        <v>43</v>
      </c>
      <c r="AU138" s="92" t="s">
        <v>12</v>
      </c>
      <c r="AY138" s="91" t="s">
        <v>81</v>
      </c>
      <c r="BK138" s="93">
        <f>SUM(BK139:BK168)</f>
        <v>0</v>
      </c>
    </row>
    <row r="139" spans="2:65" s="1" customFormat="1" ht="31.5" customHeight="1">
      <c r="B139" s="69"/>
      <c r="C139" s="95" t="s">
        <v>128</v>
      </c>
      <c r="D139" s="95" t="s">
        <v>82</v>
      </c>
      <c r="E139" s="96" t="s">
        <v>129</v>
      </c>
      <c r="F139" s="147" t="s">
        <v>130</v>
      </c>
      <c r="G139" s="148"/>
      <c r="H139" s="148"/>
      <c r="I139" s="148"/>
      <c r="J139" s="97" t="s">
        <v>85</v>
      </c>
      <c r="K139" s="98">
        <v>9.614</v>
      </c>
      <c r="L139" s="149"/>
      <c r="M139" s="148"/>
      <c r="N139" s="149">
        <f>ROUND(L139*K139,2)</f>
        <v>0</v>
      </c>
      <c r="O139" s="148"/>
      <c r="P139" s="148"/>
      <c r="Q139" s="148"/>
      <c r="R139" s="71"/>
      <c r="T139" s="99" t="s">
        <v>1</v>
      </c>
      <c r="U139" s="27" t="s">
        <v>27</v>
      </c>
      <c r="V139" s="100">
        <v>1.56</v>
      </c>
      <c r="W139" s="100">
        <f>V139*K139</f>
        <v>14.997840000000002</v>
      </c>
      <c r="X139" s="100">
        <v>0.00189</v>
      </c>
      <c r="Y139" s="100">
        <f>X139*K139</f>
        <v>0.018170460000000003</v>
      </c>
      <c r="Z139" s="100">
        <v>0</v>
      </c>
      <c r="AA139" s="101">
        <f>Z139*K139</f>
        <v>0</v>
      </c>
      <c r="AR139" s="10" t="s">
        <v>131</v>
      </c>
      <c r="AT139" s="10" t="s">
        <v>82</v>
      </c>
      <c r="AU139" s="10" t="s">
        <v>48</v>
      </c>
      <c r="AY139" s="10" t="s">
        <v>81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10" t="s">
        <v>12</v>
      </c>
      <c r="BK139" s="102">
        <f>ROUND(L139*K139,2)</f>
        <v>0</v>
      </c>
      <c r="BL139" s="10" t="s">
        <v>131</v>
      </c>
      <c r="BM139" s="10" t="s">
        <v>132</v>
      </c>
    </row>
    <row r="140" spans="2:65" s="1" customFormat="1" ht="31.5" customHeight="1">
      <c r="B140" s="69"/>
      <c r="C140" s="95" t="s">
        <v>133</v>
      </c>
      <c r="D140" s="95" t="s">
        <v>82</v>
      </c>
      <c r="E140" s="96" t="s">
        <v>134</v>
      </c>
      <c r="F140" s="147" t="s">
        <v>135</v>
      </c>
      <c r="G140" s="148"/>
      <c r="H140" s="148"/>
      <c r="I140" s="148"/>
      <c r="J140" s="97" t="s">
        <v>136</v>
      </c>
      <c r="K140" s="98">
        <v>33</v>
      </c>
      <c r="L140" s="149"/>
      <c r="M140" s="148"/>
      <c r="N140" s="149">
        <f>ROUND(L140*K140,2)</f>
        <v>0</v>
      </c>
      <c r="O140" s="148"/>
      <c r="P140" s="148"/>
      <c r="Q140" s="148"/>
      <c r="R140" s="71"/>
      <c r="T140" s="99" t="s">
        <v>1</v>
      </c>
      <c r="U140" s="27" t="s">
        <v>27</v>
      </c>
      <c r="V140" s="100">
        <v>0.454</v>
      </c>
      <c r="W140" s="100">
        <f>V140*K140</f>
        <v>14.982000000000001</v>
      </c>
      <c r="X140" s="100">
        <v>0</v>
      </c>
      <c r="Y140" s="100">
        <f>X140*K140</f>
        <v>0</v>
      </c>
      <c r="Z140" s="100">
        <v>0</v>
      </c>
      <c r="AA140" s="101">
        <f>Z140*K140</f>
        <v>0</v>
      </c>
      <c r="AR140" s="10" t="s">
        <v>131</v>
      </c>
      <c r="AT140" s="10" t="s">
        <v>82</v>
      </c>
      <c r="AU140" s="10" t="s">
        <v>48</v>
      </c>
      <c r="AY140" s="10" t="s">
        <v>81</v>
      </c>
      <c r="BE140" s="102">
        <f>IF(U140="základní",N140,0)</f>
        <v>0</v>
      </c>
      <c r="BF140" s="102">
        <f>IF(U140="snížená",N140,0)</f>
        <v>0</v>
      </c>
      <c r="BG140" s="102">
        <f>IF(U140="zákl. přenesená",N140,0)</f>
        <v>0</v>
      </c>
      <c r="BH140" s="102">
        <f>IF(U140="sníž. přenesená",N140,0)</f>
        <v>0</v>
      </c>
      <c r="BI140" s="102">
        <f>IF(U140="nulová",N140,0)</f>
        <v>0</v>
      </c>
      <c r="BJ140" s="10" t="s">
        <v>12</v>
      </c>
      <c r="BK140" s="102">
        <f>ROUND(L140*K140,2)</f>
        <v>0</v>
      </c>
      <c r="BL140" s="10" t="s">
        <v>131</v>
      </c>
      <c r="BM140" s="10" t="s">
        <v>137</v>
      </c>
    </row>
    <row r="141" spans="2:51" s="7" customFormat="1" ht="22.5" customHeight="1">
      <c r="B141" s="115"/>
      <c r="C141" s="116"/>
      <c r="D141" s="116"/>
      <c r="E141" s="117" t="s">
        <v>1</v>
      </c>
      <c r="F141" s="159" t="s">
        <v>138</v>
      </c>
      <c r="G141" s="160"/>
      <c r="H141" s="160"/>
      <c r="I141" s="160"/>
      <c r="J141" s="116"/>
      <c r="K141" s="118" t="s">
        <v>1</v>
      </c>
      <c r="L141" s="116"/>
      <c r="M141" s="116"/>
      <c r="N141" s="116"/>
      <c r="O141" s="116"/>
      <c r="P141" s="116"/>
      <c r="Q141" s="116"/>
      <c r="R141" s="119"/>
      <c r="T141" s="120"/>
      <c r="U141" s="116"/>
      <c r="V141" s="116"/>
      <c r="W141" s="116"/>
      <c r="X141" s="116"/>
      <c r="Y141" s="116"/>
      <c r="Z141" s="116"/>
      <c r="AA141" s="121"/>
      <c r="AT141" s="122" t="s">
        <v>89</v>
      </c>
      <c r="AU141" s="122" t="s">
        <v>48</v>
      </c>
      <c r="AV141" s="7" t="s">
        <v>12</v>
      </c>
      <c r="AW141" s="7" t="s">
        <v>22</v>
      </c>
      <c r="AX141" s="7" t="s">
        <v>44</v>
      </c>
      <c r="AY141" s="122" t="s">
        <v>81</v>
      </c>
    </row>
    <row r="142" spans="2:51" s="6" customFormat="1" ht="22.5" customHeight="1">
      <c r="B142" s="103"/>
      <c r="C142" s="104"/>
      <c r="D142" s="104"/>
      <c r="E142" s="105" t="s">
        <v>1</v>
      </c>
      <c r="F142" s="161" t="s">
        <v>139</v>
      </c>
      <c r="G142" s="146"/>
      <c r="H142" s="146"/>
      <c r="I142" s="146"/>
      <c r="J142" s="104"/>
      <c r="K142" s="106">
        <v>33</v>
      </c>
      <c r="L142" s="104"/>
      <c r="M142" s="104"/>
      <c r="N142" s="104"/>
      <c r="O142" s="104"/>
      <c r="P142" s="104"/>
      <c r="Q142" s="104"/>
      <c r="R142" s="107"/>
      <c r="T142" s="108"/>
      <c r="U142" s="104"/>
      <c r="V142" s="104"/>
      <c r="W142" s="104"/>
      <c r="X142" s="104"/>
      <c r="Y142" s="104"/>
      <c r="Z142" s="104"/>
      <c r="AA142" s="109"/>
      <c r="AT142" s="110" t="s">
        <v>89</v>
      </c>
      <c r="AU142" s="110" t="s">
        <v>48</v>
      </c>
      <c r="AV142" s="6" t="s">
        <v>48</v>
      </c>
      <c r="AW142" s="6" t="s">
        <v>22</v>
      </c>
      <c r="AX142" s="6" t="s">
        <v>12</v>
      </c>
      <c r="AY142" s="110" t="s">
        <v>81</v>
      </c>
    </row>
    <row r="143" spans="2:65" s="1" customFormat="1" ht="31.5" customHeight="1">
      <c r="B143" s="69"/>
      <c r="C143" s="95" t="s">
        <v>140</v>
      </c>
      <c r="D143" s="95" t="s">
        <v>82</v>
      </c>
      <c r="E143" s="96" t="s">
        <v>141</v>
      </c>
      <c r="F143" s="147" t="s">
        <v>142</v>
      </c>
      <c r="G143" s="148"/>
      <c r="H143" s="148"/>
      <c r="I143" s="148"/>
      <c r="J143" s="97" t="s">
        <v>136</v>
      </c>
      <c r="K143" s="98">
        <v>329.1</v>
      </c>
      <c r="L143" s="149"/>
      <c r="M143" s="148"/>
      <c r="N143" s="149">
        <f>ROUND(L143*K143,2)</f>
        <v>0</v>
      </c>
      <c r="O143" s="148"/>
      <c r="P143" s="148"/>
      <c r="Q143" s="148"/>
      <c r="R143" s="71"/>
      <c r="T143" s="99" t="s">
        <v>1</v>
      </c>
      <c r="U143" s="27" t="s">
        <v>27</v>
      </c>
      <c r="V143" s="100">
        <v>0.575</v>
      </c>
      <c r="W143" s="100">
        <f>V143*K143</f>
        <v>189.2325</v>
      </c>
      <c r="X143" s="100">
        <v>0</v>
      </c>
      <c r="Y143" s="100">
        <f>X143*K143</f>
        <v>0</v>
      </c>
      <c r="Z143" s="100">
        <v>0</v>
      </c>
      <c r="AA143" s="101">
        <f>Z143*K143</f>
        <v>0</v>
      </c>
      <c r="AR143" s="10" t="s">
        <v>131</v>
      </c>
      <c r="AT143" s="10" t="s">
        <v>82</v>
      </c>
      <c r="AU143" s="10" t="s">
        <v>48</v>
      </c>
      <c r="AY143" s="10" t="s">
        <v>81</v>
      </c>
      <c r="BE143" s="102">
        <f>IF(U143="základní",N143,0)</f>
        <v>0</v>
      </c>
      <c r="BF143" s="102">
        <f>IF(U143="snížená",N143,0)</f>
        <v>0</v>
      </c>
      <c r="BG143" s="102">
        <f>IF(U143="zákl. přenesená",N143,0)</f>
        <v>0</v>
      </c>
      <c r="BH143" s="102">
        <f>IF(U143="sníž. přenesená",N143,0)</f>
        <v>0</v>
      </c>
      <c r="BI143" s="102">
        <f>IF(U143="nulová",N143,0)</f>
        <v>0</v>
      </c>
      <c r="BJ143" s="10" t="s">
        <v>12</v>
      </c>
      <c r="BK143" s="102">
        <f>ROUND(L143*K143,2)</f>
        <v>0</v>
      </c>
      <c r="BL143" s="10" t="s">
        <v>131</v>
      </c>
      <c r="BM143" s="10" t="s">
        <v>143</v>
      </c>
    </row>
    <row r="144" spans="2:51" s="7" customFormat="1" ht="22.5" customHeight="1">
      <c r="B144" s="115"/>
      <c r="C144" s="116"/>
      <c r="D144" s="116"/>
      <c r="E144" s="117" t="s">
        <v>1</v>
      </c>
      <c r="F144" s="159" t="s">
        <v>144</v>
      </c>
      <c r="G144" s="160"/>
      <c r="H144" s="160"/>
      <c r="I144" s="160"/>
      <c r="J144" s="116"/>
      <c r="K144" s="118" t="s">
        <v>1</v>
      </c>
      <c r="L144" s="116"/>
      <c r="M144" s="116"/>
      <c r="N144" s="116"/>
      <c r="O144" s="116"/>
      <c r="P144" s="116"/>
      <c r="Q144" s="116"/>
      <c r="R144" s="119"/>
      <c r="T144" s="120"/>
      <c r="U144" s="116"/>
      <c r="V144" s="116"/>
      <c r="W144" s="116"/>
      <c r="X144" s="116"/>
      <c r="Y144" s="116"/>
      <c r="Z144" s="116"/>
      <c r="AA144" s="121"/>
      <c r="AT144" s="122" t="s">
        <v>89</v>
      </c>
      <c r="AU144" s="122" t="s">
        <v>48</v>
      </c>
      <c r="AV144" s="7" t="s">
        <v>12</v>
      </c>
      <c r="AW144" s="7" t="s">
        <v>22</v>
      </c>
      <c r="AX144" s="7" t="s">
        <v>44</v>
      </c>
      <c r="AY144" s="122" t="s">
        <v>81</v>
      </c>
    </row>
    <row r="145" spans="2:51" s="6" customFormat="1" ht="22.5" customHeight="1">
      <c r="B145" s="103"/>
      <c r="C145" s="104"/>
      <c r="D145" s="104"/>
      <c r="E145" s="105" t="s">
        <v>1</v>
      </c>
      <c r="F145" s="161" t="s">
        <v>145</v>
      </c>
      <c r="G145" s="146"/>
      <c r="H145" s="146"/>
      <c r="I145" s="146"/>
      <c r="J145" s="104"/>
      <c r="K145" s="106">
        <v>56.7</v>
      </c>
      <c r="L145" s="104"/>
      <c r="M145" s="104"/>
      <c r="N145" s="104"/>
      <c r="O145" s="104"/>
      <c r="P145" s="104"/>
      <c r="Q145" s="104"/>
      <c r="R145" s="107"/>
      <c r="T145" s="108"/>
      <c r="U145" s="104"/>
      <c r="V145" s="104"/>
      <c r="W145" s="104"/>
      <c r="X145" s="104"/>
      <c r="Y145" s="104"/>
      <c r="Z145" s="104"/>
      <c r="AA145" s="109"/>
      <c r="AT145" s="110" t="s">
        <v>89</v>
      </c>
      <c r="AU145" s="110" t="s">
        <v>48</v>
      </c>
      <c r="AV145" s="6" t="s">
        <v>48</v>
      </c>
      <c r="AW145" s="6" t="s">
        <v>22</v>
      </c>
      <c r="AX145" s="6" t="s">
        <v>44</v>
      </c>
      <c r="AY145" s="110" t="s">
        <v>81</v>
      </c>
    </row>
    <row r="146" spans="2:51" s="7" customFormat="1" ht="22.5" customHeight="1">
      <c r="B146" s="115"/>
      <c r="C146" s="116"/>
      <c r="D146" s="116"/>
      <c r="E146" s="117" t="s">
        <v>1</v>
      </c>
      <c r="F146" s="162" t="s">
        <v>146</v>
      </c>
      <c r="G146" s="160"/>
      <c r="H146" s="160"/>
      <c r="I146" s="160"/>
      <c r="J146" s="116"/>
      <c r="K146" s="118" t="s">
        <v>1</v>
      </c>
      <c r="L146" s="116"/>
      <c r="M146" s="116"/>
      <c r="N146" s="116"/>
      <c r="O146" s="116"/>
      <c r="P146" s="116"/>
      <c r="Q146" s="116"/>
      <c r="R146" s="119"/>
      <c r="T146" s="120"/>
      <c r="U146" s="116"/>
      <c r="V146" s="116"/>
      <c r="W146" s="116"/>
      <c r="X146" s="116"/>
      <c r="Y146" s="116"/>
      <c r="Z146" s="116"/>
      <c r="AA146" s="121"/>
      <c r="AT146" s="122" t="s">
        <v>89</v>
      </c>
      <c r="AU146" s="122" t="s">
        <v>48</v>
      </c>
      <c r="AV146" s="7" t="s">
        <v>12</v>
      </c>
      <c r="AW146" s="7" t="s">
        <v>22</v>
      </c>
      <c r="AX146" s="7" t="s">
        <v>44</v>
      </c>
      <c r="AY146" s="122" t="s">
        <v>81</v>
      </c>
    </row>
    <row r="147" spans="2:51" s="6" customFormat="1" ht="22.5" customHeight="1">
      <c r="B147" s="103"/>
      <c r="C147" s="104"/>
      <c r="D147" s="104"/>
      <c r="E147" s="105" t="s">
        <v>1</v>
      </c>
      <c r="F147" s="161" t="s">
        <v>147</v>
      </c>
      <c r="G147" s="146"/>
      <c r="H147" s="146"/>
      <c r="I147" s="146"/>
      <c r="J147" s="104"/>
      <c r="K147" s="106">
        <v>213.4</v>
      </c>
      <c r="L147" s="104"/>
      <c r="M147" s="104"/>
      <c r="N147" s="104"/>
      <c r="O147" s="104"/>
      <c r="P147" s="104"/>
      <c r="Q147" s="104"/>
      <c r="R147" s="107"/>
      <c r="T147" s="108"/>
      <c r="U147" s="104"/>
      <c r="V147" s="104"/>
      <c r="W147" s="104"/>
      <c r="X147" s="104"/>
      <c r="Y147" s="104"/>
      <c r="Z147" s="104"/>
      <c r="AA147" s="109"/>
      <c r="AT147" s="110" t="s">
        <v>89</v>
      </c>
      <c r="AU147" s="110" t="s">
        <v>48</v>
      </c>
      <c r="AV147" s="6" t="s">
        <v>48</v>
      </c>
      <c r="AW147" s="6" t="s">
        <v>22</v>
      </c>
      <c r="AX147" s="6" t="s">
        <v>44</v>
      </c>
      <c r="AY147" s="110" t="s">
        <v>81</v>
      </c>
    </row>
    <row r="148" spans="2:51" s="7" customFormat="1" ht="22.5" customHeight="1">
      <c r="B148" s="115"/>
      <c r="C148" s="116"/>
      <c r="D148" s="116"/>
      <c r="E148" s="117" t="s">
        <v>1</v>
      </c>
      <c r="F148" s="162" t="s">
        <v>148</v>
      </c>
      <c r="G148" s="160"/>
      <c r="H148" s="160"/>
      <c r="I148" s="160"/>
      <c r="J148" s="116"/>
      <c r="K148" s="118" t="s">
        <v>1</v>
      </c>
      <c r="L148" s="116"/>
      <c r="M148" s="116"/>
      <c r="N148" s="116"/>
      <c r="O148" s="116"/>
      <c r="P148" s="116"/>
      <c r="Q148" s="116"/>
      <c r="R148" s="119"/>
      <c r="T148" s="120"/>
      <c r="U148" s="116"/>
      <c r="V148" s="116"/>
      <c r="W148" s="116"/>
      <c r="X148" s="116"/>
      <c r="Y148" s="116"/>
      <c r="Z148" s="116"/>
      <c r="AA148" s="121"/>
      <c r="AT148" s="122" t="s">
        <v>89</v>
      </c>
      <c r="AU148" s="122" t="s">
        <v>48</v>
      </c>
      <c r="AV148" s="7" t="s">
        <v>12</v>
      </c>
      <c r="AW148" s="7" t="s">
        <v>22</v>
      </c>
      <c r="AX148" s="7" t="s">
        <v>44</v>
      </c>
      <c r="AY148" s="122" t="s">
        <v>81</v>
      </c>
    </row>
    <row r="149" spans="2:51" s="6" customFormat="1" ht="22.5" customHeight="1">
      <c r="B149" s="103"/>
      <c r="C149" s="104"/>
      <c r="D149" s="104"/>
      <c r="E149" s="105" t="s">
        <v>1</v>
      </c>
      <c r="F149" s="161" t="s">
        <v>149</v>
      </c>
      <c r="G149" s="146"/>
      <c r="H149" s="146"/>
      <c r="I149" s="146"/>
      <c r="J149" s="104"/>
      <c r="K149" s="106">
        <v>59</v>
      </c>
      <c r="L149" s="104"/>
      <c r="M149" s="104"/>
      <c r="N149" s="104"/>
      <c r="O149" s="104"/>
      <c r="P149" s="104"/>
      <c r="Q149" s="104"/>
      <c r="R149" s="107"/>
      <c r="T149" s="108"/>
      <c r="U149" s="104"/>
      <c r="V149" s="104"/>
      <c r="W149" s="104"/>
      <c r="X149" s="104"/>
      <c r="Y149" s="104"/>
      <c r="Z149" s="104"/>
      <c r="AA149" s="109"/>
      <c r="AT149" s="110" t="s">
        <v>89</v>
      </c>
      <c r="AU149" s="110" t="s">
        <v>48</v>
      </c>
      <c r="AV149" s="6" t="s">
        <v>48</v>
      </c>
      <c r="AW149" s="6" t="s">
        <v>22</v>
      </c>
      <c r="AX149" s="6" t="s">
        <v>44</v>
      </c>
      <c r="AY149" s="110" t="s">
        <v>81</v>
      </c>
    </row>
    <row r="150" spans="2:51" s="8" customFormat="1" ht="22.5" customHeight="1">
      <c r="B150" s="123"/>
      <c r="C150" s="124"/>
      <c r="D150" s="124"/>
      <c r="E150" s="125" t="s">
        <v>1</v>
      </c>
      <c r="F150" s="163" t="s">
        <v>150</v>
      </c>
      <c r="G150" s="164"/>
      <c r="H150" s="164"/>
      <c r="I150" s="164"/>
      <c r="J150" s="124"/>
      <c r="K150" s="126">
        <v>329.1</v>
      </c>
      <c r="L150" s="124"/>
      <c r="M150" s="124"/>
      <c r="N150" s="124"/>
      <c r="O150" s="124"/>
      <c r="P150" s="124"/>
      <c r="Q150" s="124"/>
      <c r="R150" s="127"/>
      <c r="T150" s="128"/>
      <c r="U150" s="124"/>
      <c r="V150" s="124"/>
      <c r="W150" s="124"/>
      <c r="X150" s="124"/>
      <c r="Y150" s="124"/>
      <c r="Z150" s="124"/>
      <c r="AA150" s="129"/>
      <c r="AT150" s="130" t="s">
        <v>89</v>
      </c>
      <c r="AU150" s="130" t="s">
        <v>48</v>
      </c>
      <c r="AV150" s="8" t="s">
        <v>86</v>
      </c>
      <c r="AW150" s="8" t="s">
        <v>22</v>
      </c>
      <c r="AX150" s="8" t="s">
        <v>12</v>
      </c>
      <c r="AY150" s="130" t="s">
        <v>81</v>
      </c>
    </row>
    <row r="151" spans="2:65" s="1" customFormat="1" ht="22.5" customHeight="1">
      <c r="B151" s="69"/>
      <c r="C151" s="111" t="s">
        <v>151</v>
      </c>
      <c r="D151" s="111" t="s">
        <v>116</v>
      </c>
      <c r="E151" s="112" t="s">
        <v>152</v>
      </c>
      <c r="F151" s="156" t="s">
        <v>153</v>
      </c>
      <c r="G151" s="157"/>
      <c r="H151" s="157"/>
      <c r="I151" s="157"/>
      <c r="J151" s="113" t="s">
        <v>85</v>
      </c>
      <c r="K151" s="114">
        <v>9.614</v>
      </c>
      <c r="L151" s="158"/>
      <c r="M151" s="157"/>
      <c r="N151" s="158">
        <f>ROUND(L151*K151,2)</f>
        <v>0</v>
      </c>
      <c r="O151" s="148"/>
      <c r="P151" s="148"/>
      <c r="Q151" s="148"/>
      <c r="R151" s="71"/>
      <c r="T151" s="99" t="s">
        <v>1</v>
      </c>
      <c r="U151" s="27" t="s">
        <v>27</v>
      </c>
      <c r="V151" s="100">
        <v>0</v>
      </c>
      <c r="W151" s="100">
        <f>V151*K151</f>
        <v>0</v>
      </c>
      <c r="X151" s="100">
        <v>0.55</v>
      </c>
      <c r="Y151" s="100">
        <f>X151*K151</f>
        <v>5.287700000000001</v>
      </c>
      <c r="Z151" s="100">
        <v>0</v>
      </c>
      <c r="AA151" s="101">
        <f>Z151*K151</f>
        <v>0</v>
      </c>
      <c r="AR151" s="10" t="s">
        <v>154</v>
      </c>
      <c r="AT151" s="10" t="s">
        <v>116</v>
      </c>
      <c r="AU151" s="10" t="s">
        <v>48</v>
      </c>
      <c r="AY151" s="10" t="s">
        <v>81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0" t="s">
        <v>12</v>
      </c>
      <c r="BK151" s="102">
        <f>ROUND(L151*K151,2)</f>
        <v>0</v>
      </c>
      <c r="BL151" s="10" t="s">
        <v>131</v>
      </c>
      <c r="BM151" s="10" t="s">
        <v>155</v>
      </c>
    </row>
    <row r="152" spans="2:51" s="7" customFormat="1" ht="22.5" customHeight="1">
      <c r="B152" s="115"/>
      <c r="C152" s="116"/>
      <c r="D152" s="116"/>
      <c r="E152" s="117" t="s">
        <v>1</v>
      </c>
      <c r="F152" s="159" t="s">
        <v>138</v>
      </c>
      <c r="G152" s="160"/>
      <c r="H152" s="160"/>
      <c r="I152" s="160"/>
      <c r="J152" s="116"/>
      <c r="K152" s="118" t="s">
        <v>1</v>
      </c>
      <c r="L152" s="116"/>
      <c r="M152" s="116"/>
      <c r="N152" s="116"/>
      <c r="O152" s="116"/>
      <c r="P152" s="116"/>
      <c r="Q152" s="116"/>
      <c r="R152" s="119"/>
      <c r="T152" s="120"/>
      <c r="U152" s="116"/>
      <c r="V152" s="116"/>
      <c r="W152" s="116"/>
      <c r="X152" s="116"/>
      <c r="Y152" s="116"/>
      <c r="Z152" s="116"/>
      <c r="AA152" s="121"/>
      <c r="AT152" s="122" t="s">
        <v>89</v>
      </c>
      <c r="AU152" s="122" t="s">
        <v>48</v>
      </c>
      <c r="AV152" s="7" t="s">
        <v>12</v>
      </c>
      <c r="AW152" s="7" t="s">
        <v>22</v>
      </c>
      <c r="AX152" s="7" t="s">
        <v>44</v>
      </c>
      <c r="AY152" s="122" t="s">
        <v>81</v>
      </c>
    </row>
    <row r="153" spans="2:51" s="6" customFormat="1" ht="22.5" customHeight="1">
      <c r="B153" s="103"/>
      <c r="C153" s="104"/>
      <c r="D153" s="104"/>
      <c r="E153" s="105" t="s">
        <v>1</v>
      </c>
      <c r="F153" s="161" t="s">
        <v>156</v>
      </c>
      <c r="G153" s="146"/>
      <c r="H153" s="146"/>
      <c r="I153" s="146"/>
      <c r="J153" s="104"/>
      <c r="K153" s="106">
        <v>0.523</v>
      </c>
      <c r="L153" s="104"/>
      <c r="M153" s="104"/>
      <c r="N153" s="104"/>
      <c r="O153" s="104"/>
      <c r="P153" s="104"/>
      <c r="Q153" s="104"/>
      <c r="R153" s="107"/>
      <c r="T153" s="108"/>
      <c r="U153" s="104"/>
      <c r="V153" s="104"/>
      <c r="W153" s="104"/>
      <c r="X153" s="104"/>
      <c r="Y153" s="104"/>
      <c r="Z153" s="104"/>
      <c r="AA153" s="109"/>
      <c r="AT153" s="110" t="s">
        <v>89</v>
      </c>
      <c r="AU153" s="110" t="s">
        <v>48</v>
      </c>
      <c r="AV153" s="6" t="s">
        <v>48</v>
      </c>
      <c r="AW153" s="6" t="s">
        <v>22</v>
      </c>
      <c r="AX153" s="6" t="s">
        <v>44</v>
      </c>
      <c r="AY153" s="110" t="s">
        <v>81</v>
      </c>
    </row>
    <row r="154" spans="2:51" s="7" customFormat="1" ht="22.5" customHeight="1">
      <c r="B154" s="115"/>
      <c r="C154" s="116"/>
      <c r="D154" s="116"/>
      <c r="E154" s="117" t="s">
        <v>1</v>
      </c>
      <c r="F154" s="162" t="s">
        <v>144</v>
      </c>
      <c r="G154" s="160"/>
      <c r="H154" s="160"/>
      <c r="I154" s="160"/>
      <c r="J154" s="116"/>
      <c r="K154" s="118" t="s">
        <v>1</v>
      </c>
      <c r="L154" s="116"/>
      <c r="M154" s="116"/>
      <c r="N154" s="116"/>
      <c r="O154" s="116"/>
      <c r="P154" s="116"/>
      <c r="Q154" s="116"/>
      <c r="R154" s="119"/>
      <c r="T154" s="120"/>
      <c r="U154" s="116"/>
      <c r="V154" s="116"/>
      <c r="W154" s="116"/>
      <c r="X154" s="116"/>
      <c r="Y154" s="116"/>
      <c r="Z154" s="116"/>
      <c r="AA154" s="121"/>
      <c r="AT154" s="122" t="s">
        <v>89</v>
      </c>
      <c r="AU154" s="122" t="s">
        <v>48</v>
      </c>
      <c r="AV154" s="7" t="s">
        <v>12</v>
      </c>
      <c r="AW154" s="7" t="s">
        <v>22</v>
      </c>
      <c r="AX154" s="7" t="s">
        <v>44</v>
      </c>
      <c r="AY154" s="122" t="s">
        <v>81</v>
      </c>
    </row>
    <row r="155" spans="2:51" s="6" customFormat="1" ht="22.5" customHeight="1">
      <c r="B155" s="103"/>
      <c r="C155" s="104"/>
      <c r="D155" s="104"/>
      <c r="E155" s="105" t="s">
        <v>1</v>
      </c>
      <c r="F155" s="161" t="s">
        <v>157</v>
      </c>
      <c r="G155" s="146"/>
      <c r="H155" s="146"/>
      <c r="I155" s="146"/>
      <c r="J155" s="104"/>
      <c r="K155" s="106">
        <v>1.796</v>
      </c>
      <c r="L155" s="104"/>
      <c r="M155" s="104"/>
      <c r="N155" s="104"/>
      <c r="O155" s="104"/>
      <c r="P155" s="104"/>
      <c r="Q155" s="104"/>
      <c r="R155" s="107"/>
      <c r="T155" s="108"/>
      <c r="U155" s="104"/>
      <c r="V155" s="104"/>
      <c r="W155" s="104"/>
      <c r="X155" s="104"/>
      <c r="Y155" s="104"/>
      <c r="Z155" s="104"/>
      <c r="AA155" s="109"/>
      <c r="AT155" s="110" t="s">
        <v>89</v>
      </c>
      <c r="AU155" s="110" t="s">
        <v>48</v>
      </c>
      <c r="AV155" s="6" t="s">
        <v>48</v>
      </c>
      <c r="AW155" s="6" t="s">
        <v>22</v>
      </c>
      <c r="AX155" s="6" t="s">
        <v>44</v>
      </c>
      <c r="AY155" s="110" t="s">
        <v>81</v>
      </c>
    </row>
    <row r="156" spans="2:51" s="7" customFormat="1" ht="22.5" customHeight="1">
      <c r="B156" s="115"/>
      <c r="C156" s="116"/>
      <c r="D156" s="116"/>
      <c r="E156" s="117" t="s">
        <v>1</v>
      </c>
      <c r="F156" s="162" t="s">
        <v>146</v>
      </c>
      <c r="G156" s="160"/>
      <c r="H156" s="160"/>
      <c r="I156" s="160"/>
      <c r="J156" s="116"/>
      <c r="K156" s="118" t="s">
        <v>1</v>
      </c>
      <c r="L156" s="116"/>
      <c r="M156" s="116"/>
      <c r="N156" s="116"/>
      <c r="O156" s="116"/>
      <c r="P156" s="116"/>
      <c r="Q156" s="116"/>
      <c r="R156" s="119"/>
      <c r="T156" s="120"/>
      <c r="U156" s="116"/>
      <c r="V156" s="116"/>
      <c r="W156" s="116"/>
      <c r="X156" s="116"/>
      <c r="Y156" s="116"/>
      <c r="Z156" s="116"/>
      <c r="AA156" s="121"/>
      <c r="AT156" s="122" t="s">
        <v>89</v>
      </c>
      <c r="AU156" s="122" t="s">
        <v>48</v>
      </c>
      <c r="AV156" s="7" t="s">
        <v>12</v>
      </c>
      <c r="AW156" s="7" t="s">
        <v>22</v>
      </c>
      <c r="AX156" s="7" t="s">
        <v>44</v>
      </c>
      <c r="AY156" s="122" t="s">
        <v>81</v>
      </c>
    </row>
    <row r="157" spans="2:51" s="6" customFormat="1" ht="22.5" customHeight="1">
      <c r="B157" s="103"/>
      <c r="C157" s="104"/>
      <c r="D157" s="104"/>
      <c r="E157" s="105" t="s">
        <v>1</v>
      </c>
      <c r="F157" s="161" t="s">
        <v>158</v>
      </c>
      <c r="G157" s="146"/>
      <c r="H157" s="146"/>
      <c r="I157" s="146"/>
      <c r="J157" s="104"/>
      <c r="K157" s="106">
        <v>5.634</v>
      </c>
      <c r="L157" s="104"/>
      <c r="M157" s="104"/>
      <c r="N157" s="104"/>
      <c r="O157" s="104"/>
      <c r="P157" s="104"/>
      <c r="Q157" s="104"/>
      <c r="R157" s="107"/>
      <c r="T157" s="108"/>
      <c r="U157" s="104"/>
      <c r="V157" s="104"/>
      <c r="W157" s="104"/>
      <c r="X157" s="104"/>
      <c r="Y157" s="104"/>
      <c r="Z157" s="104"/>
      <c r="AA157" s="109"/>
      <c r="AT157" s="110" t="s">
        <v>89</v>
      </c>
      <c r="AU157" s="110" t="s">
        <v>48</v>
      </c>
      <c r="AV157" s="6" t="s">
        <v>48</v>
      </c>
      <c r="AW157" s="6" t="s">
        <v>22</v>
      </c>
      <c r="AX157" s="6" t="s">
        <v>44</v>
      </c>
      <c r="AY157" s="110" t="s">
        <v>81</v>
      </c>
    </row>
    <row r="158" spans="2:51" s="7" customFormat="1" ht="22.5" customHeight="1">
      <c r="B158" s="115"/>
      <c r="C158" s="116"/>
      <c r="D158" s="116"/>
      <c r="E158" s="117" t="s">
        <v>1</v>
      </c>
      <c r="F158" s="162" t="s">
        <v>148</v>
      </c>
      <c r="G158" s="160"/>
      <c r="H158" s="160"/>
      <c r="I158" s="160"/>
      <c r="J158" s="116"/>
      <c r="K158" s="118" t="s">
        <v>1</v>
      </c>
      <c r="L158" s="116"/>
      <c r="M158" s="116"/>
      <c r="N158" s="116"/>
      <c r="O158" s="116"/>
      <c r="P158" s="116"/>
      <c r="Q158" s="116"/>
      <c r="R158" s="119"/>
      <c r="T158" s="120"/>
      <c r="U158" s="116"/>
      <c r="V158" s="116"/>
      <c r="W158" s="116"/>
      <c r="X158" s="116"/>
      <c r="Y158" s="116"/>
      <c r="Z158" s="116"/>
      <c r="AA158" s="121"/>
      <c r="AT158" s="122" t="s">
        <v>89</v>
      </c>
      <c r="AU158" s="122" t="s">
        <v>48</v>
      </c>
      <c r="AV158" s="7" t="s">
        <v>12</v>
      </c>
      <c r="AW158" s="7" t="s">
        <v>22</v>
      </c>
      <c r="AX158" s="7" t="s">
        <v>44</v>
      </c>
      <c r="AY158" s="122" t="s">
        <v>81</v>
      </c>
    </row>
    <row r="159" spans="2:51" s="6" customFormat="1" ht="22.5" customHeight="1">
      <c r="B159" s="103"/>
      <c r="C159" s="104"/>
      <c r="D159" s="104"/>
      <c r="E159" s="105" t="s">
        <v>1</v>
      </c>
      <c r="F159" s="161" t="s">
        <v>159</v>
      </c>
      <c r="G159" s="146"/>
      <c r="H159" s="146"/>
      <c r="I159" s="146"/>
      <c r="J159" s="104"/>
      <c r="K159" s="106">
        <v>1.661</v>
      </c>
      <c r="L159" s="104"/>
      <c r="M159" s="104"/>
      <c r="N159" s="104"/>
      <c r="O159" s="104"/>
      <c r="P159" s="104"/>
      <c r="Q159" s="104"/>
      <c r="R159" s="107"/>
      <c r="T159" s="108"/>
      <c r="U159" s="104"/>
      <c r="V159" s="104"/>
      <c r="W159" s="104"/>
      <c r="X159" s="104"/>
      <c r="Y159" s="104"/>
      <c r="Z159" s="104"/>
      <c r="AA159" s="109"/>
      <c r="AT159" s="110" t="s">
        <v>89</v>
      </c>
      <c r="AU159" s="110" t="s">
        <v>48</v>
      </c>
      <c r="AV159" s="6" t="s">
        <v>48</v>
      </c>
      <c r="AW159" s="6" t="s">
        <v>22</v>
      </c>
      <c r="AX159" s="6" t="s">
        <v>44</v>
      </c>
      <c r="AY159" s="110" t="s">
        <v>81</v>
      </c>
    </row>
    <row r="160" spans="2:51" s="8" customFormat="1" ht="22.5" customHeight="1">
      <c r="B160" s="123"/>
      <c r="C160" s="124"/>
      <c r="D160" s="124"/>
      <c r="E160" s="125" t="s">
        <v>1</v>
      </c>
      <c r="F160" s="163" t="s">
        <v>150</v>
      </c>
      <c r="G160" s="164"/>
      <c r="H160" s="164"/>
      <c r="I160" s="164"/>
      <c r="J160" s="124"/>
      <c r="K160" s="126">
        <v>9.614</v>
      </c>
      <c r="L160" s="124"/>
      <c r="M160" s="124"/>
      <c r="N160" s="124"/>
      <c r="O160" s="124"/>
      <c r="P160" s="124"/>
      <c r="Q160" s="124"/>
      <c r="R160" s="127"/>
      <c r="T160" s="128"/>
      <c r="U160" s="124"/>
      <c r="V160" s="124"/>
      <c r="W160" s="124"/>
      <c r="X160" s="124"/>
      <c r="Y160" s="124"/>
      <c r="Z160" s="124"/>
      <c r="AA160" s="129"/>
      <c r="AT160" s="130" t="s">
        <v>89</v>
      </c>
      <c r="AU160" s="130" t="s">
        <v>48</v>
      </c>
      <c r="AV160" s="8" t="s">
        <v>86</v>
      </c>
      <c r="AW160" s="8" t="s">
        <v>22</v>
      </c>
      <c r="AX160" s="8" t="s">
        <v>12</v>
      </c>
      <c r="AY160" s="130" t="s">
        <v>81</v>
      </c>
    </row>
    <row r="161" spans="2:65" s="1" customFormat="1" ht="31.5" customHeight="1">
      <c r="B161" s="69"/>
      <c r="C161" s="95" t="s">
        <v>6</v>
      </c>
      <c r="D161" s="95" t="s">
        <v>82</v>
      </c>
      <c r="E161" s="96" t="s">
        <v>160</v>
      </c>
      <c r="F161" s="147" t="s">
        <v>161</v>
      </c>
      <c r="G161" s="148"/>
      <c r="H161" s="148"/>
      <c r="I161" s="148"/>
      <c r="J161" s="97" t="s">
        <v>112</v>
      </c>
      <c r="K161" s="98">
        <v>178.2</v>
      </c>
      <c r="L161" s="149"/>
      <c r="M161" s="148"/>
      <c r="N161" s="149">
        <f>ROUND(L161*K161,2)</f>
        <v>0</v>
      </c>
      <c r="O161" s="148"/>
      <c r="P161" s="148"/>
      <c r="Q161" s="148"/>
      <c r="R161" s="71"/>
      <c r="T161" s="99" t="s">
        <v>1</v>
      </c>
      <c r="U161" s="27" t="s">
        <v>27</v>
      </c>
      <c r="V161" s="100">
        <v>0.135</v>
      </c>
      <c r="W161" s="100">
        <f>V161*K161</f>
        <v>24.057</v>
      </c>
      <c r="X161" s="100">
        <v>0</v>
      </c>
      <c r="Y161" s="100">
        <f>X161*K161</f>
        <v>0</v>
      </c>
      <c r="Z161" s="100">
        <v>0</v>
      </c>
      <c r="AA161" s="101">
        <f>Z161*K161</f>
        <v>0</v>
      </c>
      <c r="AR161" s="10" t="s">
        <v>131</v>
      </c>
      <c r="AT161" s="10" t="s">
        <v>82</v>
      </c>
      <c r="AU161" s="10" t="s">
        <v>48</v>
      </c>
      <c r="AY161" s="10" t="s">
        <v>81</v>
      </c>
      <c r="BE161" s="102">
        <f>IF(U161="základní",N161,0)</f>
        <v>0</v>
      </c>
      <c r="BF161" s="102">
        <f>IF(U161="snížená",N161,0)</f>
        <v>0</v>
      </c>
      <c r="BG161" s="102">
        <f>IF(U161="zákl. přenesená",N161,0)</f>
        <v>0</v>
      </c>
      <c r="BH161" s="102">
        <f>IF(U161="sníž. přenesená",N161,0)</f>
        <v>0</v>
      </c>
      <c r="BI161" s="102">
        <f>IF(U161="nulová",N161,0)</f>
        <v>0</v>
      </c>
      <c r="BJ161" s="10" t="s">
        <v>12</v>
      </c>
      <c r="BK161" s="102">
        <f>ROUND(L161*K161,2)</f>
        <v>0</v>
      </c>
      <c r="BL161" s="10" t="s">
        <v>131</v>
      </c>
      <c r="BM161" s="10" t="s">
        <v>162</v>
      </c>
    </row>
    <row r="162" spans="2:51" s="6" customFormat="1" ht="22.5" customHeight="1">
      <c r="B162" s="103"/>
      <c r="C162" s="104"/>
      <c r="D162" s="104"/>
      <c r="E162" s="105" t="s">
        <v>1</v>
      </c>
      <c r="F162" s="145" t="s">
        <v>163</v>
      </c>
      <c r="G162" s="146"/>
      <c r="H162" s="146"/>
      <c r="I162" s="146"/>
      <c r="J162" s="104"/>
      <c r="K162" s="106">
        <v>178.2</v>
      </c>
      <c r="L162" s="104"/>
      <c r="M162" s="104"/>
      <c r="N162" s="104"/>
      <c r="O162" s="104"/>
      <c r="P162" s="104"/>
      <c r="Q162" s="104"/>
      <c r="R162" s="107"/>
      <c r="T162" s="108"/>
      <c r="U162" s="104"/>
      <c r="V162" s="104"/>
      <c r="W162" s="104"/>
      <c r="X162" s="104"/>
      <c r="Y162" s="104"/>
      <c r="Z162" s="104"/>
      <c r="AA162" s="109"/>
      <c r="AT162" s="110" t="s">
        <v>89</v>
      </c>
      <c r="AU162" s="110" t="s">
        <v>48</v>
      </c>
      <c r="AV162" s="6" t="s">
        <v>48</v>
      </c>
      <c r="AW162" s="6" t="s">
        <v>22</v>
      </c>
      <c r="AX162" s="6" t="s">
        <v>12</v>
      </c>
      <c r="AY162" s="110" t="s">
        <v>81</v>
      </c>
    </row>
    <row r="163" spans="2:65" s="1" customFormat="1" ht="31.5" customHeight="1">
      <c r="B163" s="69"/>
      <c r="C163" s="111" t="s">
        <v>131</v>
      </c>
      <c r="D163" s="111" t="s">
        <v>116</v>
      </c>
      <c r="E163" s="112" t="s">
        <v>164</v>
      </c>
      <c r="F163" s="156" t="s">
        <v>165</v>
      </c>
      <c r="G163" s="157"/>
      <c r="H163" s="157"/>
      <c r="I163" s="157"/>
      <c r="J163" s="113" t="s">
        <v>85</v>
      </c>
      <c r="K163" s="114">
        <v>3.394</v>
      </c>
      <c r="L163" s="158"/>
      <c r="M163" s="157"/>
      <c r="N163" s="158">
        <f>ROUND(L163*K163,2)</f>
        <v>0</v>
      </c>
      <c r="O163" s="148"/>
      <c r="P163" s="148"/>
      <c r="Q163" s="148"/>
      <c r="R163" s="71"/>
      <c r="T163" s="99" t="s">
        <v>1</v>
      </c>
      <c r="U163" s="27" t="s">
        <v>27</v>
      </c>
      <c r="V163" s="100">
        <v>0</v>
      </c>
      <c r="W163" s="100">
        <f>V163*K163</f>
        <v>0</v>
      </c>
      <c r="X163" s="100">
        <v>0.55</v>
      </c>
      <c r="Y163" s="100">
        <f>X163*K163</f>
        <v>1.8667000000000002</v>
      </c>
      <c r="Z163" s="100">
        <v>0</v>
      </c>
      <c r="AA163" s="101">
        <f>Z163*K163</f>
        <v>0</v>
      </c>
      <c r="AR163" s="10" t="s">
        <v>154</v>
      </c>
      <c r="AT163" s="10" t="s">
        <v>116</v>
      </c>
      <c r="AU163" s="10" t="s">
        <v>48</v>
      </c>
      <c r="AY163" s="10" t="s">
        <v>81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10" t="s">
        <v>12</v>
      </c>
      <c r="BK163" s="102">
        <f>ROUND(L163*K163,2)</f>
        <v>0</v>
      </c>
      <c r="BL163" s="10" t="s">
        <v>131</v>
      </c>
      <c r="BM163" s="10" t="s">
        <v>166</v>
      </c>
    </row>
    <row r="164" spans="2:51" s="7" customFormat="1" ht="22.5" customHeight="1">
      <c r="B164" s="115"/>
      <c r="C164" s="116"/>
      <c r="D164" s="116"/>
      <c r="E164" s="117" t="s">
        <v>1</v>
      </c>
      <c r="F164" s="159" t="s">
        <v>167</v>
      </c>
      <c r="G164" s="160"/>
      <c r="H164" s="160"/>
      <c r="I164" s="160"/>
      <c r="J164" s="116"/>
      <c r="K164" s="118" t="s">
        <v>1</v>
      </c>
      <c r="L164" s="116"/>
      <c r="M164" s="116"/>
      <c r="N164" s="116"/>
      <c r="O164" s="116"/>
      <c r="P164" s="116"/>
      <c r="Q164" s="116"/>
      <c r="R164" s="119"/>
      <c r="T164" s="120"/>
      <c r="U164" s="116"/>
      <c r="V164" s="116"/>
      <c r="W164" s="116"/>
      <c r="X164" s="116"/>
      <c r="Y164" s="116"/>
      <c r="Z164" s="116"/>
      <c r="AA164" s="121"/>
      <c r="AT164" s="122" t="s">
        <v>89</v>
      </c>
      <c r="AU164" s="122" t="s">
        <v>48</v>
      </c>
      <c r="AV164" s="7" t="s">
        <v>12</v>
      </c>
      <c r="AW164" s="7" t="s">
        <v>22</v>
      </c>
      <c r="AX164" s="7" t="s">
        <v>44</v>
      </c>
      <c r="AY164" s="122" t="s">
        <v>81</v>
      </c>
    </row>
    <row r="165" spans="2:51" s="6" customFormat="1" ht="22.5" customHeight="1">
      <c r="B165" s="103"/>
      <c r="C165" s="104"/>
      <c r="D165" s="104"/>
      <c r="E165" s="105" t="s">
        <v>1</v>
      </c>
      <c r="F165" s="161" t="s">
        <v>168</v>
      </c>
      <c r="G165" s="146"/>
      <c r="H165" s="146"/>
      <c r="I165" s="146"/>
      <c r="J165" s="104"/>
      <c r="K165" s="106">
        <v>3.394</v>
      </c>
      <c r="L165" s="104"/>
      <c r="M165" s="104"/>
      <c r="N165" s="104"/>
      <c r="O165" s="104"/>
      <c r="P165" s="104"/>
      <c r="Q165" s="104"/>
      <c r="R165" s="107"/>
      <c r="T165" s="108"/>
      <c r="U165" s="104"/>
      <c r="V165" s="104"/>
      <c r="W165" s="104"/>
      <c r="X165" s="104"/>
      <c r="Y165" s="104"/>
      <c r="Z165" s="104"/>
      <c r="AA165" s="109"/>
      <c r="AT165" s="110" t="s">
        <v>89</v>
      </c>
      <c r="AU165" s="110" t="s">
        <v>48</v>
      </c>
      <c r="AV165" s="6" t="s">
        <v>48</v>
      </c>
      <c r="AW165" s="6" t="s">
        <v>22</v>
      </c>
      <c r="AX165" s="6" t="s">
        <v>12</v>
      </c>
      <c r="AY165" s="110" t="s">
        <v>81</v>
      </c>
    </row>
    <row r="166" spans="2:65" s="1" customFormat="1" ht="31.5" customHeight="1">
      <c r="B166" s="69"/>
      <c r="C166" s="95" t="s">
        <v>169</v>
      </c>
      <c r="D166" s="95" t="s">
        <v>82</v>
      </c>
      <c r="E166" s="96" t="s">
        <v>170</v>
      </c>
      <c r="F166" s="147" t="s">
        <v>171</v>
      </c>
      <c r="G166" s="148"/>
      <c r="H166" s="148"/>
      <c r="I166" s="148"/>
      <c r="J166" s="97" t="s">
        <v>85</v>
      </c>
      <c r="K166" s="98">
        <v>13.008</v>
      </c>
      <c r="L166" s="149"/>
      <c r="M166" s="148"/>
      <c r="N166" s="149">
        <f>ROUND(L166*K166,2)</f>
        <v>0</v>
      </c>
      <c r="O166" s="148"/>
      <c r="P166" s="148"/>
      <c r="Q166" s="148"/>
      <c r="R166" s="71"/>
      <c r="T166" s="99" t="s">
        <v>1</v>
      </c>
      <c r="U166" s="27" t="s">
        <v>27</v>
      </c>
      <c r="V166" s="100">
        <v>0</v>
      </c>
      <c r="W166" s="100">
        <f>V166*K166</f>
        <v>0</v>
      </c>
      <c r="X166" s="100">
        <v>0.02337</v>
      </c>
      <c r="Y166" s="100">
        <f>X166*K166</f>
        <v>0.30399696</v>
      </c>
      <c r="Z166" s="100">
        <v>0</v>
      </c>
      <c r="AA166" s="101">
        <f>Z166*K166</f>
        <v>0</v>
      </c>
      <c r="AR166" s="10" t="s">
        <v>131</v>
      </c>
      <c r="AT166" s="10" t="s">
        <v>82</v>
      </c>
      <c r="AU166" s="10" t="s">
        <v>48</v>
      </c>
      <c r="AY166" s="10" t="s">
        <v>81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10" t="s">
        <v>12</v>
      </c>
      <c r="BK166" s="102">
        <f>ROUND(L166*K166,2)</f>
        <v>0</v>
      </c>
      <c r="BL166" s="10" t="s">
        <v>131</v>
      </c>
      <c r="BM166" s="10" t="s">
        <v>172</v>
      </c>
    </row>
    <row r="167" spans="2:51" s="6" customFormat="1" ht="22.5" customHeight="1">
      <c r="B167" s="103"/>
      <c r="C167" s="104"/>
      <c r="D167" s="104"/>
      <c r="E167" s="105" t="s">
        <v>1</v>
      </c>
      <c r="F167" s="145" t="s">
        <v>173</v>
      </c>
      <c r="G167" s="146"/>
      <c r="H167" s="146"/>
      <c r="I167" s="146"/>
      <c r="J167" s="104"/>
      <c r="K167" s="106">
        <v>13.008</v>
      </c>
      <c r="L167" s="104"/>
      <c r="M167" s="104"/>
      <c r="N167" s="104"/>
      <c r="O167" s="104"/>
      <c r="P167" s="104"/>
      <c r="Q167" s="104"/>
      <c r="R167" s="107"/>
      <c r="T167" s="108"/>
      <c r="U167" s="104"/>
      <c r="V167" s="104"/>
      <c r="W167" s="104"/>
      <c r="X167" s="104"/>
      <c r="Y167" s="104"/>
      <c r="Z167" s="104"/>
      <c r="AA167" s="109"/>
      <c r="AT167" s="110" t="s">
        <v>89</v>
      </c>
      <c r="AU167" s="110" t="s">
        <v>48</v>
      </c>
      <c r="AV167" s="6" t="s">
        <v>48</v>
      </c>
      <c r="AW167" s="6" t="s">
        <v>22</v>
      </c>
      <c r="AX167" s="6" t="s">
        <v>12</v>
      </c>
      <c r="AY167" s="110" t="s">
        <v>81</v>
      </c>
    </row>
    <row r="168" spans="2:65" s="1" customFormat="1" ht="31.5" customHeight="1">
      <c r="B168" s="69"/>
      <c r="C168" s="95" t="s">
        <v>174</v>
      </c>
      <c r="D168" s="95" t="s">
        <v>82</v>
      </c>
      <c r="E168" s="96" t="s">
        <v>175</v>
      </c>
      <c r="F168" s="147" t="s">
        <v>176</v>
      </c>
      <c r="G168" s="148"/>
      <c r="H168" s="148"/>
      <c r="I168" s="148"/>
      <c r="J168" s="97" t="s">
        <v>177</v>
      </c>
      <c r="K168" s="98">
        <v>1728.944</v>
      </c>
      <c r="L168" s="149"/>
      <c r="M168" s="148"/>
      <c r="N168" s="149">
        <f>ROUND(L168*K168,2)</f>
        <v>0</v>
      </c>
      <c r="O168" s="148"/>
      <c r="P168" s="148"/>
      <c r="Q168" s="148"/>
      <c r="R168" s="71"/>
      <c r="T168" s="99" t="s">
        <v>1</v>
      </c>
      <c r="U168" s="27" t="s">
        <v>27</v>
      </c>
      <c r="V168" s="100">
        <v>0</v>
      </c>
      <c r="W168" s="100">
        <f>V168*K168</f>
        <v>0</v>
      </c>
      <c r="X168" s="100">
        <v>0</v>
      </c>
      <c r="Y168" s="100">
        <f>X168*K168</f>
        <v>0</v>
      </c>
      <c r="Z168" s="100">
        <v>0</v>
      </c>
      <c r="AA168" s="101">
        <f>Z168*K168</f>
        <v>0</v>
      </c>
      <c r="AR168" s="10" t="s">
        <v>131</v>
      </c>
      <c r="AT168" s="10" t="s">
        <v>82</v>
      </c>
      <c r="AU168" s="10" t="s">
        <v>48</v>
      </c>
      <c r="AY168" s="10" t="s">
        <v>81</v>
      </c>
      <c r="BE168" s="102">
        <f>IF(U168="základní",N168,0)</f>
        <v>0</v>
      </c>
      <c r="BF168" s="102">
        <f>IF(U168="snížená",N168,0)</f>
        <v>0</v>
      </c>
      <c r="BG168" s="102">
        <f>IF(U168="zákl. přenesená",N168,0)</f>
        <v>0</v>
      </c>
      <c r="BH168" s="102">
        <f>IF(U168="sníž. přenesená",N168,0)</f>
        <v>0</v>
      </c>
      <c r="BI168" s="102">
        <f>IF(U168="nulová",N168,0)</f>
        <v>0</v>
      </c>
      <c r="BJ168" s="10" t="s">
        <v>12</v>
      </c>
      <c r="BK168" s="102">
        <f>ROUND(L168*K168,2)</f>
        <v>0</v>
      </c>
      <c r="BL168" s="10" t="s">
        <v>131</v>
      </c>
      <c r="BM168" s="10" t="s">
        <v>178</v>
      </c>
    </row>
    <row r="169" spans="2:63" s="5" customFormat="1" ht="29.25" customHeight="1">
      <c r="B169" s="84"/>
      <c r="C169" s="85"/>
      <c r="D169" s="94" t="s">
        <v>63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140"/>
      <c r="O169" s="141"/>
      <c r="P169" s="141"/>
      <c r="Q169" s="141"/>
      <c r="R169" s="87"/>
      <c r="T169" s="88"/>
      <c r="U169" s="85"/>
      <c r="V169" s="85"/>
      <c r="W169" s="89">
        <f>SUM(W170:W171)</f>
        <v>54.15936000000001</v>
      </c>
      <c r="X169" s="85"/>
      <c r="Y169" s="89">
        <f>SUM(Y170:Y171)</f>
        <v>0</v>
      </c>
      <c r="Z169" s="85"/>
      <c r="AA169" s="90">
        <f>SUM(AA170:AA171)</f>
        <v>0</v>
      </c>
      <c r="AR169" s="91" t="s">
        <v>48</v>
      </c>
      <c r="AT169" s="92" t="s">
        <v>43</v>
      </c>
      <c r="AU169" s="92" t="s">
        <v>12</v>
      </c>
      <c r="AY169" s="91" t="s">
        <v>81</v>
      </c>
      <c r="BK169" s="93">
        <f>SUM(BK170:BK171)</f>
        <v>0</v>
      </c>
    </row>
    <row r="170" spans="2:65" s="1" customFormat="1" ht="31.5" customHeight="1">
      <c r="B170" s="69"/>
      <c r="C170" s="95" t="s">
        <v>179</v>
      </c>
      <c r="D170" s="95" t="s">
        <v>82</v>
      </c>
      <c r="E170" s="96" t="s">
        <v>180</v>
      </c>
      <c r="F170" s="147" t="s">
        <v>181</v>
      </c>
      <c r="G170" s="148"/>
      <c r="H170" s="148"/>
      <c r="I170" s="148"/>
      <c r="J170" s="97" t="s">
        <v>136</v>
      </c>
      <c r="K170" s="98">
        <v>41.28</v>
      </c>
      <c r="L170" s="149"/>
      <c r="M170" s="148"/>
      <c r="N170" s="149">
        <f>ROUND(L170*K170,2)</f>
        <v>0</v>
      </c>
      <c r="O170" s="148"/>
      <c r="P170" s="148"/>
      <c r="Q170" s="148"/>
      <c r="R170" s="71"/>
      <c r="T170" s="99" t="s">
        <v>1</v>
      </c>
      <c r="U170" s="27" t="s">
        <v>27</v>
      </c>
      <c r="V170" s="100">
        <v>1.312</v>
      </c>
      <c r="W170" s="100">
        <f>V170*K170</f>
        <v>54.15936000000001</v>
      </c>
      <c r="X170" s="100">
        <v>0</v>
      </c>
      <c r="Y170" s="100">
        <f>X170*K170</f>
        <v>0</v>
      </c>
      <c r="Z170" s="100">
        <v>0</v>
      </c>
      <c r="AA170" s="101">
        <f>Z170*K170</f>
        <v>0</v>
      </c>
      <c r="AR170" s="10" t="s">
        <v>131</v>
      </c>
      <c r="AT170" s="10" t="s">
        <v>82</v>
      </c>
      <c r="AU170" s="10" t="s">
        <v>48</v>
      </c>
      <c r="AY170" s="10" t="s">
        <v>81</v>
      </c>
      <c r="BE170" s="102">
        <f>IF(U170="základní",N170,0)</f>
        <v>0</v>
      </c>
      <c r="BF170" s="102">
        <f>IF(U170="snížená",N170,0)</f>
        <v>0</v>
      </c>
      <c r="BG170" s="102">
        <f>IF(U170="zákl. přenesená",N170,0)</f>
        <v>0</v>
      </c>
      <c r="BH170" s="102">
        <f>IF(U170="sníž. přenesená",N170,0)</f>
        <v>0</v>
      </c>
      <c r="BI170" s="102">
        <f>IF(U170="nulová",N170,0)</f>
        <v>0</v>
      </c>
      <c r="BJ170" s="10" t="s">
        <v>12</v>
      </c>
      <c r="BK170" s="102">
        <f>ROUND(L170*K170,2)</f>
        <v>0</v>
      </c>
      <c r="BL170" s="10" t="s">
        <v>131</v>
      </c>
      <c r="BM170" s="10" t="s">
        <v>182</v>
      </c>
    </row>
    <row r="171" spans="2:51" s="6" customFormat="1" ht="22.5" customHeight="1">
      <c r="B171" s="103"/>
      <c r="C171" s="104"/>
      <c r="D171" s="104"/>
      <c r="E171" s="105" t="s">
        <v>1</v>
      </c>
      <c r="F171" s="145" t="s">
        <v>183</v>
      </c>
      <c r="G171" s="146"/>
      <c r="H171" s="146"/>
      <c r="I171" s="146"/>
      <c r="J171" s="104"/>
      <c r="K171" s="106">
        <v>41.28</v>
      </c>
      <c r="L171" s="104"/>
      <c r="M171" s="104"/>
      <c r="N171" s="104"/>
      <c r="O171" s="104"/>
      <c r="P171" s="104"/>
      <c r="Q171" s="104"/>
      <c r="R171" s="107"/>
      <c r="T171" s="108"/>
      <c r="U171" s="104"/>
      <c r="V171" s="104"/>
      <c r="W171" s="104"/>
      <c r="X171" s="104"/>
      <c r="Y171" s="104"/>
      <c r="Z171" s="104"/>
      <c r="AA171" s="109"/>
      <c r="AT171" s="110" t="s">
        <v>89</v>
      </c>
      <c r="AU171" s="110" t="s">
        <v>48</v>
      </c>
      <c r="AV171" s="6" t="s">
        <v>48</v>
      </c>
      <c r="AW171" s="6" t="s">
        <v>22</v>
      </c>
      <c r="AX171" s="6" t="s">
        <v>12</v>
      </c>
      <c r="AY171" s="110" t="s">
        <v>81</v>
      </c>
    </row>
    <row r="172" spans="2:63" s="5" customFormat="1" ht="29.25" customHeight="1">
      <c r="B172" s="84"/>
      <c r="C172" s="85"/>
      <c r="D172" s="94" t="s">
        <v>64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138"/>
      <c r="O172" s="139"/>
      <c r="P172" s="139"/>
      <c r="Q172" s="139"/>
      <c r="R172" s="87"/>
      <c r="T172" s="88"/>
      <c r="U172" s="85"/>
      <c r="V172" s="85"/>
      <c r="W172" s="89">
        <f>SUM(W173:W177)</f>
        <v>98.01</v>
      </c>
      <c r="X172" s="85"/>
      <c r="Y172" s="89">
        <f>SUM(Y173:Y177)</f>
        <v>1.6193840000000002</v>
      </c>
      <c r="Z172" s="85"/>
      <c r="AA172" s="90">
        <f>SUM(AA173:AA177)</f>
        <v>0</v>
      </c>
      <c r="AR172" s="91" t="s">
        <v>48</v>
      </c>
      <c r="AT172" s="92" t="s">
        <v>43</v>
      </c>
      <c r="AU172" s="92" t="s">
        <v>12</v>
      </c>
      <c r="AY172" s="91" t="s">
        <v>81</v>
      </c>
      <c r="BK172" s="93">
        <f>SUM(BK173:BK177)</f>
        <v>0</v>
      </c>
    </row>
    <row r="173" spans="2:65" s="1" customFormat="1" ht="31.5" customHeight="1">
      <c r="B173" s="69"/>
      <c r="C173" s="95" t="s">
        <v>184</v>
      </c>
      <c r="D173" s="95" t="s">
        <v>82</v>
      </c>
      <c r="E173" s="96" t="s">
        <v>185</v>
      </c>
      <c r="F173" s="147" t="s">
        <v>186</v>
      </c>
      <c r="G173" s="148"/>
      <c r="H173" s="148"/>
      <c r="I173" s="148"/>
      <c r="J173" s="97" t="s">
        <v>112</v>
      </c>
      <c r="K173" s="98">
        <v>178.2</v>
      </c>
      <c r="L173" s="149"/>
      <c r="M173" s="148"/>
      <c r="N173" s="149">
        <f>ROUND(L173*K173,2)</f>
        <v>0</v>
      </c>
      <c r="O173" s="148"/>
      <c r="P173" s="148"/>
      <c r="Q173" s="148"/>
      <c r="R173" s="71"/>
      <c r="T173" s="99" t="s">
        <v>1</v>
      </c>
      <c r="U173" s="27" t="s">
        <v>27</v>
      </c>
      <c r="V173" s="100">
        <v>0.55</v>
      </c>
      <c r="W173" s="100">
        <f>V173*K173</f>
        <v>98.01</v>
      </c>
      <c r="X173" s="100">
        <v>0.00012</v>
      </c>
      <c r="Y173" s="100">
        <f>X173*K173</f>
        <v>0.021384</v>
      </c>
      <c r="Z173" s="100">
        <v>0</v>
      </c>
      <c r="AA173" s="101">
        <f>Z173*K173</f>
        <v>0</v>
      </c>
      <c r="AR173" s="10" t="s">
        <v>131</v>
      </c>
      <c r="AT173" s="10" t="s">
        <v>82</v>
      </c>
      <c r="AU173" s="10" t="s">
        <v>48</v>
      </c>
      <c r="AY173" s="10" t="s">
        <v>81</v>
      </c>
      <c r="BE173" s="102">
        <f>IF(U173="základní",N173,0)</f>
        <v>0</v>
      </c>
      <c r="BF173" s="102">
        <f>IF(U173="snížená",N173,0)</f>
        <v>0</v>
      </c>
      <c r="BG173" s="102">
        <f>IF(U173="zákl. přenesená",N173,0)</f>
        <v>0</v>
      </c>
      <c r="BH173" s="102">
        <f>IF(U173="sníž. přenesená",N173,0)</f>
        <v>0</v>
      </c>
      <c r="BI173" s="102">
        <f>IF(U173="nulová",N173,0)</f>
        <v>0</v>
      </c>
      <c r="BJ173" s="10" t="s">
        <v>12</v>
      </c>
      <c r="BK173" s="102">
        <f>ROUND(L173*K173,2)</f>
        <v>0</v>
      </c>
      <c r="BL173" s="10" t="s">
        <v>131</v>
      </c>
      <c r="BM173" s="10" t="s">
        <v>187</v>
      </c>
    </row>
    <row r="174" spans="2:51" s="6" customFormat="1" ht="22.5" customHeight="1">
      <c r="B174" s="103"/>
      <c r="C174" s="104"/>
      <c r="D174" s="104"/>
      <c r="E174" s="105" t="s">
        <v>1</v>
      </c>
      <c r="F174" s="145" t="s">
        <v>163</v>
      </c>
      <c r="G174" s="146"/>
      <c r="H174" s="146"/>
      <c r="I174" s="146"/>
      <c r="J174" s="104"/>
      <c r="K174" s="106">
        <v>178.2</v>
      </c>
      <c r="L174" s="104"/>
      <c r="M174" s="104"/>
      <c r="N174" s="104"/>
      <c r="O174" s="104"/>
      <c r="P174" s="104"/>
      <c r="Q174" s="104"/>
      <c r="R174" s="107"/>
      <c r="T174" s="108"/>
      <c r="U174" s="104"/>
      <c r="V174" s="104"/>
      <c r="W174" s="104"/>
      <c r="X174" s="104"/>
      <c r="Y174" s="104"/>
      <c r="Z174" s="104"/>
      <c r="AA174" s="109"/>
      <c r="AT174" s="110" t="s">
        <v>89</v>
      </c>
      <c r="AU174" s="110" t="s">
        <v>48</v>
      </c>
      <c r="AV174" s="6" t="s">
        <v>48</v>
      </c>
      <c r="AW174" s="6" t="s">
        <v>22</v>
      </c>
      <c r="AX174" s="6" t="s">
        <v>12</v>
      </c>
      <c r="AY174" s="110" t="s">
        <v>81</v>
      </c>
    </row>
    <row r="175" spans="2:65" s="1" customFormat="1" ht="22.5" customHeight="1">
      <c r="B175" s="69"/>
      <c r="C175" s="111" t="s">
        <v>5</v>
      </c>
      <c r="D175" s="111" t="s">
        <v>116</v>
      </c>
      <c r="E175" s="112" t="s">
        <v>188</v>
      </c>
      <c r="F175" s="156" t="s">
        <v>189</v>
      </c>
      <c r="G175" s="157"/>
      <c r="H175" s="157"/>
      <c r="I175" s="157"/>
      <c r="J175" s="113" t="s">
        <v>190</v>
      </c>
      <c r="K175" s="114">
        <v>1.598</v>
      </c>
      <c r="L175" s="158"/>
      <c r="M175" s="157"/>
      <c r="N175" s="158">
        <f>ROUND(L175*K175,2)</f>
        <v>0</v>
      </c>
      <c r="O175" s="148"/>
      <c r="P175" s="148"/>
      <c r="Q175" s="148"/>
      <c r="R175" s="71"/>
      <c r="T175" s="99" t="s">
        <v>1</v>
      </c>
      <c r="U175" s="27" t="s">
        <v>27</v>
      </c>
      <c r="V175" s="100">
        <v>0</v>
      </c>
      <c r="W175" s="100">
        <f>V175*K175</f>
        <v>0</v>
      </c>
      <c r="X175" s="100">
        <v>1</v>
      </c>
      <c r="Y175" s="100">
        <f>X175*K175</f>
        <v>1.598</v>
      </c>
      <c r="Z175" s="100">
        <v>0</v>
      </c>
      <c r="AA175" s="101">
        <f>Z175*K175</f>
        <v>0</v>
      </c>
      <c r="AR175" s="10" t="s">
        <v>154</v>
      </c>
      <c r="AT175" s="10" t="s">
        <v>116</v>
      </c>
      <c r="AU175" s="10" t="s">
        <v>48</v>
      </c>
      <c r="AY175" s="10" t="s">
        <v>81</v>
      </c>
      <c r="BE175" s="102">
        <f>IF(U175="základní",N175,0)</f>
        <v>0</v>
      </c>
      <c r="BF175" s="102">
        <f>IF(U175="snížená",N175,0)</f>
        <v>0</v>
      </c>
      <c r="BG175" s="102">
        <f>IF(U175="zákl. přenesená",N175,0)</f>
        <v>0</v>
      </c>
      <c r="BH175" s="102">
        <f>IF(U175="sníž. přenesená",N175,0)</f>
        <v>0</v>
      </c>
      <c r="BI175" s="102">
        <f>IF(U175="nulová",N175,0)</f>
        <v>0</v>
      </c>
      <c r="BJ175" s="10" t="s">
        <v>12</v>
      </c>
      <c r="BK175" s="102">
        <f>ROUND(L175*K175,2)</f>
        <v>0</v>
      </c>
      <c r="BL175" s="10" t="s">
        <v>131</v>
      </c>
      <c r="BM175" s="10" t="s">
        <v>191</v>
      </c>
    </row>
    <row r="176" spans="2:51" s="6" customFormat="1" ht="22.5" customHeight="1">
      <c r="B176" s="103"/>
      <c r="C176" s="104"/>
      <c r="D176" s="104"/>
      <c r="E176" s="105" t="s">
        <v>1</v>
      </c>
      <c r="F176" s="145" t="s">
        <v>192</v>
      </c>
      <c r="G176" s="146"/>
      <c r="H176" s="146"/>
      <c r="I176" s="146"/>
      <c r="J176" s="104"/>
      <c r="K176" s="106">
        <v>1.598</v>
      </c>
      <c r="L176" s="104"/>
      <c r="M176" s="104"/>
      <c r="N176" s="104"/>
      <c r="O176" s="104"/>
      <c r="P176" s="104"/>
      <c r="Q176" s="104"/>
      <c r="R176" s="107"/>
      <c r="T176" s="108"/>
      <c r="U176" s="104"/>
      <c r="V176" s="104"/>
      <c r="W176" s="104"/>
      <c r="X176" s="104"/>
      <c r="Y176" s="104"/>
      <c r="Z176" s="104"/>
      <c r="AA176" s="109"/>
      <c r="AT176" s="110" t="s">
        <v>89</v>
      </c>
      <c r="AU176" s="110" t="s">
        <v>48</v>
      </c>
      <c r="AV176" s="6" t="s">
        <v>48</v>
      </c>
      <c r="AW176" s="6" t="s">
        <v>22</v>
      </c>
      <c r="AX176" s="6" t="s">
        <v>12</v>
      </c>
      <c r="AY176" s="110" t="s">
        <v>81</v>
      </c>
    </row>
    <row r="177" spans="2:65" s="1" customFormat="1" ht="31.5" customHeight="1">
      <c r="B177" s="69"/>
      <c r="C177" s="95" t="s">
        <v>193</v>
      </c>
      <c r="D177" s="95" t="s">
        <v>82</v>
      </c>
      <c r="E177" s="96" t="s">
        <v>194</v>
      </c>
      <c r="F177" s="147" t="s">
        <v>195</v>
      </c>
      <c r="G177" s="148"/>
      <c r="H177" s="148"/>
      <c r="I177" s="148"/>
      <c r="J177" s="97" t="s">
        <v>177</v>
      </c>
      <c r="K177" s="98">
        <v>786.078</v>
      </c>
      <c r="L177" s="149"/>
      <c r="M177" s="148"/>
      <c r="N177" s="149">
        <f>ROUND(L177*K177,2)</f>
        <v>0</v>
      </c>
      <c r="O177" s="148"/>
      <c r="P177" s="148"/>
      <c r="Q177" s="148"/>
      <c r="R177" s="71"/>
      <c r="T177" s="99" t="s">
        <v>1</v>
      </c>
      <c r="U177" s="131" t="s">
        <v>27</v>
      </c>
      <c r="V177" s="132">
        <v>0</v>
      </c>
      <c r="W177" s="132">
        <f>V177*K177</f>
        <v>0</v>
      </c>
      <c r="X177" s="132">
        <v>0</v>
      </c>
      <c r="Y177" s="132">
        <f>X177*K177</f>
        <v>0</v>
      </c>
      <c r="Z177" s="132">
        <v>0</v>
      </c>
      <c r="AA177" s="133">
        <f>Z177*K177</f>
        <v>0</v>
      </c>
      <c r="AR177" s="10" t="s">
        <v>131</v>
      </c>
      <c r="AT177" s="10" t="s">
        <v>82</v>
      </c>
      <c r="AU177" s="10" t="s">
        <v>48</v>
      </c>
      <c r="AY177" s="10" t="s">
        <v>81</v>
      </c>
      <c r="BE177" s="102">
        <f>IF(U177="základní",N177,0)</f>
        <v>0</v>
      </c>
      <c r="BF177" s="102">
        <f>IF(U177="snížená",N177,0)</f>
        <v>0</v>
      </c>
      <c r="BG177" s="102">
        <f>IF(U177="zákl. přenesená",N177,0)</f>
        <v>0</v>
      </c>
      <c r="BH177" s="102">
        <f>IF(U177="sníž. přenesená",N177,0)</f>
        <v>0</v>
      </c>
      <c r="BI177" s="102">
        <f>IF(U177="nulová",N177,0)</f>
        <v>0</v>
      </c>
      <c r="BJ177" s="10" t="s">
        <v>12</v>
      </c>
      <c r="BK177" s="102">
        <f>ROUND(L177*K177,2)</f>
        <v>0</v>
      </c>
      <c r="BL177" s="10" t="s">
        <v>131</v>
      </c>
      <c r="BM177" s="10" t="s">
        <v>196</v>
      </c>
    </row>
    <row r="178" spans="2:18" s="1" customFormat="1" ht="6.75" customHeight="1">
      <c r="B178" s="37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9"/>
    </row>
  </sheetData>
  <sheetProtection/>
  <mergeCells count="163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L100:Q100"/>
    <mergeCell ref="C106:Q106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8:I128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75:I175"/>
    <mergeCell ref="L175:M175"/>
    <mergeCell ref="N175:Q175"/>
    <mergeCell ref="F168:I168"/>
    <mergeCell ref="L168:M168"/>
    <mergeCell ref="N168:Q168"/>
    <mergeCell ref="F170:I170"/>
    <mergeCell ref="L170:M170"/>
    <mergeCell ref="N170:Q170"/>
    <mergeCell ref="F177:I177"/>
    <mergeCell ref="L177:M177"/>
    <mergeCell ref="N177:Q177"/>
    <mergeCell ref="N116:Q116"/>
    <mergeCell ref="N117:Q117"/>
    <mergeCell ref="N118:Q118"/>
    <mergeCell ref="N126:Q126"/>
    <mergeCell ref="N129:Q129"/>
    <mergeCell ref="N137:Q137"/>
    <mergeCell ref="F171:I171"/>
    <mergeCell ref="N138:Q138"/>
    <mergeCell ref="N169:Q169"/>
    <mergeCell ref="N172:Q172"/>
    <mergeCell ref="H1:K1"/>
    <mergeCell ref="S2:AC2"/>
    <mergeCell ref="F176:I176"/>
    <mergeCell ref="F173:I173"/>
    <mergeCell ref="L173:M173"/>
    <mergeCell ref="N173:Q173"/>
    <mergeCell ref="F174:I174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Ambrož</dc:creator>
  <cp:keywords/>
  <dc:description/>
  <cp:lastModifiedBy>jencek</cp:lastModifiedBy>
  <dcterms:created xsi:type="dcterms:W3CDTF">2016-05-19T06:28:21Z</dcterms:created>
  <dcterms:modified xsi:type="dcterms:W3CDTF">2016-08-16T18:56:07Z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